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https://obvioustech-my.sharepoint.com/personal/neo_oodaworld_com/Documents/ObVious.Tech/AGENZ Guards/site web/Landing page Excel killer/"/>
    </mc:Choice>
  </mc:AlternateContent>
  <xr:revisionPtr revIDLastSave="0" documentId="8_{4A762E04-64AA-8043-8F77-7EE69EF3BD9D}" xr6:coauthVersionLast="47" xr6:coauthVersionMax="47" xr10:uidLastSave="{00000000-0000-0000-0000-000000000000}"/>
  <workbookProtection workbookAlgorithmName="SHA-512" workbookHashValue="HLl+iXLBd50BFG+3Rg8sEcl5EFIerv22Uwx73bJlNc/GxRs/79fWbyVioM0gqzEOpZuDIY2faC6ZrR10sD/Rcw==" workbookSaltValue="4LLmQKYqhQG5jdJbyY0lbg==" workbookSpinCount="100000" lockStructure="1"/>
  <bookViews>
    <workbookView xWindow="0" yWindow="780" windowWidth="28420" windowHeight="15000" tabRatio="500" xr2:uid="{00000000-000D-0000-FFFF-FFFF00000000}"/>
  </bookViews>
  <sheets>
    <sheet name="Accueil" sheetId="1" r:id="rId1"/>
    <sheet name="Vos Paramètres" sheetId="2" r:id="rId2"/>
    <sheet name="Planning" sheetId="3" r:id="rId3"/>
    <sheet name="Vos Finances" sheetId="4" r:id="rId4"/>
  </sheets>
  <definedNames>
    <definedName name="_xlnm.Print_Titles" localSheetId="0">Accueil!$1:$1</definedName>
    <definedName name="_xlnm.Print_Titles" localSheetId="2">Planning!$1:$1</definedName>
    <definedName name="_xlnm.Print_Titles" localSheetId="3">'Vos Finances'!$1:$1</definedName>
    <definedName name="_xlnm.Print_Titles" localSheetId="1">'Vos Paramètres'!$1:$1</definedName>
    <definedName name="_xlnm.Print_Area" localSheetId="0">Accueil!$A$1:$H$39</definedName>
    <definedName name="_xlnm.Print_Area" localSheetId="2">Planning!$A$1:$K$37</definedName>
    <definedName name="_xlnm.Print_Area" localSheetId="3">'Vos Finances'!$A$1:$J$54</definedName>
    <definedName name="_xlnm.Print_Area" localSheetId="1">'Vos Paramètres'!$A$1:$K$37</definedName>
  </definedNames>
  <calcPr calcId="191029" iterate="1" iterateCount="1000" iterateDelta="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K37" i="3" l="1"/>
  <c r="J37" i="3"/>
  <c r="K36" i="3"/>
  <c r="J36" i="3"/>
  <c r="K35" i="3"/>
  <c r="J35" i="3"/>
  <c r="K34" i="3"/>
  <c r="J34" i="3"/>
  <c r="K33" i="3"/>
  <c r="J33" i="3"/>
  <c r="K32" i="3"/>
  <c r="J32" i="3"/>
  <c r="K31" i="3"/>
  <c r="J31" i="3"/>
  <c r="K30" i="3"/>
  <c r="J30" i="3"/>
  <c r="K29" i="3"/>
  <c r="J29" i="3"/>
  <c r="K28" i="3"/>
  <c r="J28" i="3"/>
  <c r="K27" i="3"/>
  <c r="J27" i="3"/>
  <c r="K26" i="3"/>
  <c r="J26" i="3"/>
  <c r="K25" i="3"/>
  <c r="J25" i="3"/>
  <c r="K24" i="3"/>
  <c r="J24" i="3"/>
  <c r="K23" i="3"/>
  <c r="J23" i="3"/>
  <c r="K22" i="3"/>
  <c r="J22" i="3"/>
  <c r="K21" i="3"/>
  <c r="J21" i="3"/>
  <c r="K20" i="3"/>
  <c r="J20" i="3"/>
  <c r="K19" i="3"/>
  <c r="J19" i="3"/>
  <c r="K18" i="3"/>
  <c r="J18" i="3"/>
  <c r="K17" i="3"/>
  <c r="J17" i="3"/>
  <c r="K16" i="3"/>
  <c r="J16" i="3"/>
  <c r="K15" i="3"/>
  <c r="J15" i="3"/>
  <c r="K14" i="3"/>
  <c r="J14" i="3"/>
  <c r="K13" i="3"/>
  <c r="J13" i="3"/>
  <c r="K12" i="3"/>
  <c r="J12" i="3"/>
  <c r="K11" i="3"/>
  <c r="J11" i="3"/>
  <c r="K10" i="3"/>
  <c r="J10" i="3"/>
  <c r="K9" i="3"/>
  <c r="J9" i="3"/>
  <c r="K8" i="3"/>
  <c r="J8" i="3"/>
  <c r="E3" i="3"/>
  <c r="G3" i="3" s="1"/>
  <c r="A36" i="2"/>
  <c r="M14" i="2"/>
  <c r="L14" i="2"/>
  <c r="M13" i="2"/>
  <c r="L13" i="2"/>
  <c r="M12" i="2"/>
  <c r="L12" i="2"/>
  <c r="L11" i="2"/>
  <c r="L10" i="2"/>
  <c r="M9" i="2"/>
  <c r="L9" i="2" s="1"/>
  <c r="M8" i="2"/>
  <c r="L8" i="2" s="1"/>
  <c r="M7" i="2"/>
  <c r="L7" i="2" s="1"/>
  <c r="M6" i="2"/>
  <c r="L6" i="2" s="1"/>
  <c r="M5" i="2"/>
  <c r="L5" i="2"/>
  <c r="B47" i="4"/>
  <c r="B50" i="4" s="1"/>
  <c r="B46" i="4"/>
  <c r="A35" i="4"/>
  <c r="B35" i="4" s="1"/>
  <c r="A34" i="4"/>
  <c r="D34" i="4" s="1"/>
  <c r="D33" i="4"/>
  <c r="C33" i="4"/>
  <c r="A33" i="4"/>
  <c r="B33" i="4" s="1"/>
  <c r="D32" i="4"/>
  <c r="B32" i="4"/>
  <c r="A32" i="4"/>
  <c r="C32" i="4" s="1"/>
  <c r="B31" i="4"/>
  <c r="A31" i="4"/>
  <c r="D31" i="4" s="1"/>
  <c r="D30" i="4"/>
  <c r="C30" i="4"/>
  <c r="A30" i="4"/>
  <c r="B30" i="4" s="1"/>
  <c r="A29" i="4"/>
  <c r="C29" i="4" s="1"/>
  <c r="D28" i="4"/>
  <c r="C28" i="4"/>
  <c r="B28" i="4"/>
  <c r="A28" i="4"/>
  <c r="A27" i="4"/>
  <c r="D27" i="4" s="1"/>
  <c r="A26" i="4"/>
  <c r="D26" i="4" s="1"/>
  <c r="F25" i="4"/>
  <c r="G25" i="4" s="1"/>
  <c r="A25" i="4"/>
  <c r="C25" i="4" s="1"/>
  <c r="F24" i="4"/>
  <c r="G24" i="4" s="1"/>
  <c r="A24" i="4"/>
  <c r="F23" i="4"/>
  <c r="G23" i="4" s="1"/>
  <c r="A23" i="4"/>
  <c r="C23" i="4" s="1"/>
  <c r="F22" i="4"/>
  <c r="G22" i="4" s="1"/>
  <c r="A22" i="4"/>
  <c r="F21" i="4"/>
  <c r="G21" i="4" s="1"/>
  <c r="A21" i="4"/>
  <c r="C21" i="4" s="1"/>
  <c r="F20" i="4"/>
  <c r="G20" i="4" s="1"/>
  <c r="A20" i="4"/>
  <c r="F19" i="4"/>
  <c r="G19" i="4" s="1"/>
  <c r="A19" i="4"/>
  <c r="C19" i="4" s="1"/>
  <c r="F18" i="4"/>
  <c r="G18" i="4" s="1"/>
  <c r="A18" i="4"/>
  <c r="F17" i="4"/>
  <c r="G17" i="4" s="1"/>
  <c r="A17" i="4"/>
  <c r="C17" i="4" s="1"/>
  <c r="F16" i="4"/>
  <c r="G16" i="4" s="1"/>
  <c r="A16" i="4"/>
  <c r="F15" i="4"/>
  <c r="G15" i="4" s="1"/>
  <c r="A15" i="4"/>
  <c r="C15" i="4" s="1"/>
  <c r="F14" i="4"/>
  <c r="G14" i="4" s="1"/>
  <c r="A14" i="4"/>
  <c r="F13" i="4"/>
  <c r="G13" i="4" s="1"/>
  <c r="A13" i="4"/>
  <c r="C13" i="4" s="1"/>
  <c r="F12" i="4"/>
  <c r="A12" i="4"/>
  <c r="F11" i="4"/>
  <c r="G11" i="4" s="1"/>
  <c r="A11" i="4"/>
  <c r="C11" i="4" s="1"/>
  <c r="F10" i="4"/>
  <c r="G10" i="4" s="1"/>
  <c r="A10" i="4"/>
  <c r="F9" i="4"/>
  <c r="G9" i="4" s="1"/>
  <c r="A9" i="4"/>
  <c r="C9" i="4" s="1"/>
  <c r="F8" i="4"/>
  <c r="G8" i="4" s="1"/>
  <c r="A8" i="4"/>
  <c r="F7" i="4"/>
  <c r="G7" i="4" s="1"/>
  <c r="A7" i="4"/>
  <c r="C7" i="4" s="1"/>
  <c r="F6" i="4"/>
  <c r="A6" i="4"/>
  <c r="H12" i="4" l="1"/>
  <c r="H6" i="4"/>
  <c r="B8" i="4"/>
  <c r="D8" i="4" s="1"/>
  <c r="B7" i="4"/>
  <c r="D7" i="4" s="1"/>
  <c r="B9" i="4"/>
  <c r="D9" i="4" s="1"/>
  <c r="B11" i="4"/>
  <c r="D11" i="4" s="1"/>
  <c r="B13" i="4"/>
  <c r="D13" i="4" s="1"/>
  <c r="B15" i="4"/>
  <c r="D15" i="4" s="1"/>
  <c r="B17" i="4"/>
  <c r="D17" i="4" s="1"/>
  <c r="B19" i="4"/>
  <c r="D19" i="4" s="1"/>
  <c r="B21" i="4"/>
  <c r="D21" i="4" s="1"/>
  <c r="B23" i="4"/>
  <c r="D23" i="4" s="1"/>
  <c r="B25" i="4"/>
  <c r="D25" i="4" s="1"/>
  <c r="B29" i="4"/>
  <c r="H7" i="4"/>
  <c r="H9" i="4"/>
  <c r="H11" i="4"/>
  <c r="H13" i="4"/>
  <c r="H15" i="4"/>
  <c r="H17" i="4"/>
  <c r="H19" i="4"/>
  <c r="H21" i="4"/>
  <c r="H23" i="4"/>
  <c r="H25" i="4"/>
  <c r="D29" i="4"/>
  <c r="B34" i="4"/>
  <c r="C34" i="4"/>
  <c r="B16" i="4"/>
  <c r="C6" i="4"/>
  <c r="C8" i="4"/>
  <c r="C10" i="4"/>
  <c r="C12" i="4"/>
  <c r="C14" i="4"/>
  <c r="C16" i="4"/>
  <c r="D16" i="4" s="1"/>
  <c r="C18" i="4"/>
  <c r="D18" i="4" s="1"/>
  <c r="C20" i="4"/>
  <c r="C22" i="4"/>
  <c r="C24" i="4"/>
  <c r="D24" i="4" s="1"/>
  <c r="C26" i="4"/>
  <c r="C35" i="4"/>
  <c r="B6" i="4"/>
  <c r="B10" i="4"/>
  <c r="D10" i="4" s="1"/>
  <c r="B12" i="4"/>
  <c r="D12" i="4" s="1"/>
  <c r="B14" i="4"/>
  <c r="D14" i="4" s="1"/>
  <c r="B18" i="4"/>
  <c r="B22" i="4"/>
  <c r="D22" i="4" s="1"/>
  <c r="B24" i="4"/>
  <c r="B26" i="4"/>
  <c r="D35" i="4"/>
  <c r="G6" i="4"/>
  <c r="G12" i="4"/>
  <c r="B27" i="4"/>
  <c r="H8" i="4"/>
  <c r="H10" i="4"/>
  <c r="H14" i="4"/>
  <c r="H16" i="4"/>
  <c r="H18" i="4"/>
  <c r="H20" i="4"/>
  <c r="H22" i="4"/>
  <c r="H24" i="4"/>
  <c r="C27" i="4"/>
  <c r="B20" i="4"/>
  <c r="D20" i="4" s="1"/>
  <c r="C31" i="4"/>
  <c r="I12" i="4" l="1"/>
  <c r="J12" i="4" s="1"/>
  <c r="I6" i="4"/>
  <c r="G36" i="4"/>
  <c r="B36" i="4"/>
  <c r="B41" i="4" s="1"/>
  <c r="B40" i="4"/>
  <c r="D6" i="4"/>
  <c r="D36" i="4" s="1"/>
  <c r="H36" i="4"/>
  <c r="J37" i="4" s="1"/>
  <c r="J6" i="4" l="1"/>
  <c r="B42" i="4"/>
  <c r="I15" i="4"/>
  <c r="J15" i="4" s="1"/>
  <c r="I25" i="4"/>
  <c r="J25" i="4" s="1"/>
  <c r="I21" i="4"/>
  <c r="J21" i="4" s="1"/>
  <c r="I18" i="4"/>
  <c r="J18" i="4" s="1"/>
  <c r="I20" i="4"/>
  <c r="J20" i="4" s="1"/>
  <c r="I24" i="4"/>
  <c r="J24" i="4" s="1"/>
  <c r="I10" i="4"/>
  <c r="J10" i="4" s="1"/>
  <c r="I11" i="4"/>
  <c r="J11" i="4" s="1"/>
  <c r="I7" i="4"/>
  <c r="J7" i="4" s="1"/>
  <c r="I19" i="4"/>
  <c r="J19" i="4" s="1"/>
  <c r="I17" i="4"/>
  <c r="J17" i="4" s="1"/>
  <c r="I13" i="4"/>
  <c r="J13" i="4" s="1"/>
  <c r="I22" i="4"/>
  <c r="J22" i="4" s="1"/>
  <c r="I9" i="4"/>
  <c r="J9" i="4" s="1"/>
  <c r="I14" i="4"/>
  <c r="J14" i="4" s="1"/>
  <c r="I8" i="4"/>
  <c r="J8" i="4" s="1"/>
  <c r="I23" i="4"/>
  <c r="J23" i="4" s="1"/>
  <c r="I16" i="4"/>
  <c r="J16" i="4" s="1"/>
  <c r="J36" i="4" l="1"/>
  <c r="B43" i="4" s="1"/>
  <c r="I36" i="4"/>
</calcChain>
</file>

<file path=xl/sharedStrings.xml><?xml version="1.0" encoding="utf-8"?>
<sst xmlns="http://schemas.openxmlformats.org/spreadsheetml/2006/main" count="168" uniqueCount="161">
  <si>
    <t xml:space="preserve">  Planning &amp; Heures   ·   Facturation   ·   Rentabilité par chantier   ·   Modèle gratuit AGENZ — Sécurité privée</t>
  </si>
  <si>
    <t xml:space="preserve">  📖   COMMENT UTILISER CE CLASSEUR — 4 ÉTAPES</t>
  </si>
  <si>
    <t xml:space="preserve">  1   📋  Onglet Vos Paramètres</t>
  </si>
  <si>
    <t xml:space="preserve">      Saisissez vos agents (jusqu'à 30), vos chantiers (jusqu'à 20) et vos types de vacations (jusqu'à 10). Tous les menus déroulants du Planning se mettent à jour automatiquement dès que vous modifiez ces listes.</t>
  </si>
  <si>
    <t xml:space="preserve">  2   📊  Onglet Planning</t>
  </si>
  <si>
    <t xml:space="preserve">      Sélectionnez l'agent et le chantier via les menus déroulants. Assignez une vacation à chaque jour de la semaine. Le total des heures et le statut (OK / Doublon / Dépassement 48h) se calculent en temps réel.</t>
  </si>
  <si>
    <t xml:space="preserve">  3   💰  Onglet Vos Finances</t>
  </si>
  <si>
    <t xml:space="preserve">      Le récapitulatif des heures par agent et la rentabilité par chantier se calculent automatiquement depuis le Planning. Modifiez votre taux horaire pour voir le vrai coût de ce fichier sur votre temps.</t>
  </si>
  <si>
    <t xml:space="preserve">  4   ⚠️  Limite Excel — passez à AGENZ</t>
  </si>
  <si>
    <t xml:space="preserve">      Ce fichier gère 1 semaine à la fois, sans GPS, sans notifications agents, sans export paie automatique. AGENZ fait tout ça en temps réel, pour des équipes de 20 à 500+ agents.</t>
  </si>
  <si>
    <t xml:space="preserve">  ✅   CE QUE FAIT CE CLASSEUR                                        ⚠️   LES LIMITES EXCEL</t>
  </si>
  <si>
    <t xml:space="preserve">  ✅  Planning hebdo jusqu'à 30 agents avec menus déroulants dynamiques</t>
  </si>
  <si>
    <t xml:space="preserve">  ⛔  1 semaine à la fois — pas de vue mensuelle, pas d'historique</t>
  </si>
  <si>
    <t xml:space="preserve">  ✅  Calcul automatique des heures par type de vacation</t>
  </si>
  <si>
    <t xml:space="preserve">  ⛔  Agents ne voient pas leur planning — tout est manuel (WhatsApp...)</t>
  </si>
  <si>
    <t xml:space="preserve">  ✅  Alertes conflits : doublon, dépassement légal 48h, site manquant</t>
  </si>
  <si>
    <t xml:space="preserve">  ⛔  Zéro pointage GPS — vous ne savez pas si l'agent est vraiment là</t>
  </si>
  <si>
    <t xml:space="preserve">  ✅  Récapitulatif paie mensuel automatique par agent</t>
  </si>
  <si>
    <t xml:space="preserve">  ⛔  Absence d'urgence = vous appelez tout le monde à 21h</t>
  </si>
  <si>
    <t xml:space="preserve">  ✅  Analyse de rentabilité par chantier avec marge nette</t>
  </si>
  <si>
    <t xml:space="preserve">  ⛔  Export paie 100% manuel vers Silae, PayFit...</t>
  </si>
  <si>
    <t xml:space="preserve">  ✅  Calculateur du vrai coût de ce fichier sur votre temps</t>
  </si>
  <si>
    <t xml:space="preserve">  ⛔  Pas de conformité CNAPS — habilitations non vérifiées</t>
  </si>
  <si>
    <t xml:space="preserve">  🚀   AGENZ — Tout ça en automatique, en temps réel, pour toute votre agence</t>
  </si>
  <si>
    <t xml:space="preserve">  ✅  Agents illimités</t>
  </si>
  <si>
    <t xml:space="preserve">  Planning drag &amp; drop — partagé automatiquement sur mobile à chaque agent</t>
  </si>
  <si>
    <t xml:space="preserve">  ✅  Alerte absence H-1</t>
  </si>
  <si>
    <t xml:space="preserve">  Remplacement automatique déclenché — zéro appel d'urgence de votre part</t>
  </si>
  <si>
    <t xml:space="preserve">  ✅  Pointage GPS intégré</t>
  </si>
  <si>
    <t xml:space="preserve">  Géofencing polygonal — l'agent ne peut pointer que s'il est sur site</t>
  </si>
  <si>
    <t xml:space="preserve">  ✅  Conformité CNAPS auto</t>
  </si>
  <si>
    <t xml:space="preserve">  Alertes d'expiration habilitations — blocage légal si document manquant</t>
  </si>
  <si>
    <t xml:space="preserve">  ✅  Facturation automatique</t>
  </si>
  <si>
    <t xml:space="preserve">  De l'heure pointée GPS à la ligne de facture — zéro ressaisie</t>
  </si>
  <si>
    <t xml:space="preserve">  👉   Essayez AGENZ gratuitement :  ffd07a62.ooda-cockpit.pages.dev</t>
  </si>
  <si>
    <t>© 2025 AGENZ SecurOps  ·  Modèle gratuit à usage professionnel  ·  Protection : AGENZ2025</t>
  </si>
  <si>
    <t xml:space="preserve">  Le Classeur du Chef d'Agence 2025  —  Vos Paramètres</t>
  </si>
  <si>
    <t xml:space="preserve">  Saisissez vos données ci-dessous. Les menus déroulants du Planning se mettent à jour automatiquement.   |   Fond jaune = cellule éditable</t>
  </si>
  <si>
    <t xml:space="preserve">  👤  AGENTS  (max 30)</t>
  </si>
  <si>
    <t xml:space="preserve">  🏢  CHANTIERS / SITES  (max 20)</t>
  </si>
  <si>
    <t xml:space="preserve">  ⏰  TYPES DE VACATIONS  (max 10)  —  Choisissez les horaires dans les menus déroulants</t>
  </si>
  <si>
    <t>N°</t>
  </si>
  <si>
    <t>Nom de l'agent</t>
  </si>
  <si>
    <t>Coût/h chargé (€)</t>
  </si>
  <si>
    <t>Nom du Chantier / Site</t>
  </si>
  <si>
    <t>Taux Facturation (€/h)</t>
  </si>
  <si>
    <t>Code</t>
  </si>
  <si>
    <t>Heure Début</t>
  </si>
  <si>
    <t>Heure Fin</t>
  </si>
  <si>
    <t>Durée (h)</t>
  </si>
  <si>
    <t>Label planning</t>
  </si>
  <si>
    <t>MARTIN Pierre</t>
  </si>
  <si>
    <t>Centre Commercial Atlantis</t>
  </si>
  <si>
    <t>J12</t>
  </si>
  <si>
    <t>08:00</t>
  </si>
  <si>
    <t>20:00</t>
  </si>
  <si>
    <t>DUBOIS Jean</t>
  </si>
  <si>
    <t>Siège Social BNP</t>
  </si>
  <si>
    <t>N12</t>
  </si>
  <si>
    <t>BERNARD Marie</t>
  </si>
  <si>
    <t>Usine Renault Nord</t>
  </si>
  <si>
    <t>J8</t>
  </si>
  <si>
    <t>06:00</t>
  </si>
  <si>
    <t>14:00</t>
  </si>
  <si>
    <t>PETIT Thomas</t>
  </si>
  <si>
    <t>Hôpital Saint-Louis</t>
  </si>
  <si>
    <t>S8</t>
  </si>
  <si>
    <t>22:00</t>
  </si>
  <si>
    <t>DURAND Sophie</t>
  </si>
  <si>
    <t>Entrepôt Amazon Lyon</t>
  </si>
  <si>
    <t>N10</t>
  </si>
  <si>
    <t>21:00</t>
  </si>
  <si>
    <t>07:00</t>
  </si>
  <si>
    <t>LEROY Michel</t>
  </si>
  <si>
    <t>Tour Montparnasse</t>
  </si>
  <si>
    <t>R</t>
  </si>
  <si>
    <t>(pas d'heures)</t>
  </si>
  <si>
    <t>Repos</t>
  </si>
  <si>
    <t>MOREAU Claire</t>
  </si>
  <si>
    <t>Mairie de Bordeaux</t>
  </si>
  <si>
    <t>CP</t>
  </si>
  <si>
    <t>Congé Payé</t>
  </si>
  <si>
    <t>SIMON Paul</t>
  </si>
  <si>
    <t>Campus Universitaire</t>
  </si>
  <si>
    <t>LAURENT Emma</t>
  </si>
  <si>
    <t>Zone Industrielle Est</t>
  </si>
  <si>
    <t>LEFEBVRE Lucas</t>
  </si>
  <si>
    <t>Aéroport Régional</t>
  </si>
  <si>
    <t>Naoufal</t>
  </si>
  <si>
    <t>GAUTHIER Antoine</t>
  </si>
  <si>
    <t xml:space="preserve">  💡  Sélectionnez Heure Début et Heure Fin — la durée et le label Planning se calculent automatiquement</t>
  </si>
  <si>
    <t>ROUSSEAU Julie</t>
  </si>
  <si>
    <t>BLANC Nicolas</t>
  </si>
  <si>
    <t>GARCIA Sofia</t>
  </si>
  <si>
    <t>RIVIERE David</t>
  </si>
  <si>
    <t>FOURNIER Sarah</t>
  </si>
  <si>
    <t>MULLER Kevin</t>
  </si>
  <si>
    <t>LEFEVRE Chloé</t>
  </si>
  <si>
    <t>BERTRAND Marc</t>
  </si>
  <si>
    <t xml:space="preserve">  🎨  LÉGENDE DES TYPES DE VACATIONS</t>
  </si>
  <si>
    <t xml:space="preserve">  ☀️  Jour (08:00-20:00 · 06:00-14:00)</t>
  </si>
  <si>
    <t xml:space="preserve">  🌙  Soir (14:00-22:00)</t>
  </si>
  <si>
    <t xml:space="preserve">  🌃  Nuit (20:00-08:00 · 21:00-07:00)</t>
  </si>
  <si>
    <t xml:space="preserve">  ⚪  Repos — journée de repos</t>
  </si>
  <si>
    <t xml:space="preserve">  🌴  Congé Payé — légal</t>
  </si>
  <si>
    <t xml:space="preserve">  Planning Hebdomadaire  —  Jusqu'à 30 agents  —  1 semaine</t>
  </si>
  <si>
    <t xml:space="preserve">  📌  Fond jaune = modifiable   ·   Colonnes C→I : sélectionner une vacation (menu déroulant)   ·   Total heures calculé automatiquement depuis les durées définies dans Vos Paramètres</t>
  </si>
  <si>
    <t xml:space="preserve">  📊  CAPACITÉ :</t>
  </si>
  <si>
    <t>/ 30 agents</t>
  </si>
  <si>
    <t xml:space="preserve">  💡  Ce fichier gère 1 semaine à la fois. Sur AGENZ : 4 semaines en glisser-déposer, chaque agent notifié sur mobile automatiquement.</t>
  </si>
  <si>
    <t>Agent</t>
  </si>
  <si>
    <t>Chantier / Site</t>
  </si>
  <si>
    <t>Lundi</t>
  </si>
  <si>
    <t>Mardi</t>
  </si>
  <si>
    <t>Mercredi</t>
  </si>
  <si>
    <t>Jeudi</t>
  </si>
  <si>
    <t>Vendredi</t>
  </si>
  <si>
    <t>Samedi</t>
  </si>
  <si>
    <t>Dimanche</t>
  </si>
  <si>
    <t>Total</t>
  </si>
  <si>
    <t>Statut</t>
  </si>
  <si>
    <t xml:space="preserve">  ⚠️  LIMITES DE CE FICHIER</t>
  </si>
  <si>
    <t>📅  1 SEMAINE SEULEMENT
Semaine suivante :
copier l'onglet + ressaisir
tous les changements.
➜ AGENZ : 4 semaines
en glisser-déposer,
partagé automatiquement.</t>
  </si>
  <si>
    <t>📱  VOS AGENTS NE VOIENT
PAS CE PLANNING
Imprimer, scanner,
WhatsApp... À chaque
modification.
➜ AGENZ : chaque agent
reçoit sa vacation sur
mobile dès validation.</t>
  </si>
  <si>
    <t>🔴  ABSENCE CE SOIR ?
Vous appelez 15 personnes
une par une. Il est 21h.
Le poste risque d'être vide.
➜ AGENZ : alerte H-1
+ remplacement déclenché
sans intervention.</t>
  </si>
  <si>
    <t>📍  POINTAGE NON VÉRIFIABLE
L'agent peut pointer depuis
son canapé. Aucune preuve
de présence GPS.
➜ AGENZ : check-in GPS
géofencing polygonal.
Impossible hors zone.</t>
  </si>
  <si>
    <t>⚠️  PAS DE CONFORMITÉ
CNAPS
Habilitations non vérifiées.
Un contrôle inopiné
peut coûter cher.
➜ AGENZ : alertes auto
+ blocage légal si
document manquant.</t>
  </si>
  <si>
    <t>💰  FACTURATION MANUELLE
Export tableur,
corrections, ressaisie
paie et factures.
➜ AGENZ : heure pointée
→ facture automatique.
Clôture en 2 heures.</t>
  </si>
  <si>
    <t xml:space="preserve">  Vos Finances  —  Préparation Paie &amp; Rentabilité par Chantier</t>
  </si>
  <si>
    <t xml:space="preserve">  Données récupérées automatiquement depuis le Planning</t>
  </si>
  <si>
    <t xml:space="preserve">  Marge nette = Chiffre d'Affaires − Coût de la masse salariale</t>
  </si>
  <si>
    <t xml:space="preserve">  💰  PRÉPARATION DE LA PAIE — RÉCAPITULATIF HEURES</t>
  </si>
  <si>
    <t xml:space="preserve">  📊  ANALYSE DE RENTABILITÉ PAR CHANTIER</t>
  </si>
  <si>
    <t>Heures Totales</t>
  </si>
  <si>
    <t>Coût/h (€)</t>
  </si>
  <si>
    <t>Coût Total (€)</t>
  </si>
  <si>
    <t>Chantier</t>
  </si>
  <si>
    <t>Heures Facturées</t>
  </si>
  <si>
    <t>Chiffre d'Affaires (€)</t>
  </si>
  <si>
    <t>Coût Masse Salariale (€)</t>
  </si>
  <si>
    <t>Marge Nette (€)</t>
  </si>
  <si>
    <t>TOTAL</t>
  </si>
  <si>
    <t>Taux de Marge Brute (%)</t>
  </si>
  <si>
    <t xml:space="preserve">  📈  INDICATEURS CLÉS</t>
  </si>
  <si>
    <t xml:space="preserve">  Agents actifs (avec heures)</t>
  </si>
  <si>
    <t xml:space="preserve">  Heures totales planifiées</t>
  </si>
  <si>
    <t xml:space="preserve">  Coût masse salariale total</t>
  </si>
  <si>
    <t xml:space="preserve">  Marge globale estimée</t>
  </si>
  <si>
    <t xml:space="preserve">  ⏱️   COÛT CACHÉ — COMBIEN CE FICHIER VOUS COÛTE-T-IL RÉELLEMENT ?</t>
  </si>
  <si>
    <t xml:space="preserve">  Temps estimé passé sur ce planning cette semaine :</t>
  </si>
  <si>
    <t>heures estimées cette semaine</t>
  </si>
  <si>
    <t xml:space="preserve">  → Sur 52 semaines, ce fichier vous fait perdre :</t>
  </si>
  <si>
    <t>de saisie manuelle évitables</t>
  </si>
  <si>
    <t xml:space="preserve">  🚀   Sur AGENZ, ce planning vous aurait pris 3 minutes — pas des heures.</t>
  </si>
  <si>
    <t xml:space="preserve">  Votre taux horaire estimé (€/h) :</t>
  </si>
  <si>
    <t xml:space="preserve">  ← modifiable</t>
  </si>
  <si>
    <t xml:space="preserve">  → Coût caché de ce fichier Excel par an :</t>
  </si>
  <si>
    <t xml:space="preserve">  ← le vrai coût caché de ce fichier</t>
  </si>
  <si>
    <t xml:space="preserve">  AGENZ : à partir de 99€/mois. Il se rembourse en quelques semaines de temps économisé.</t>
  </si>
  <si>
    <t xml:space="preserve">  👉   Arrêtez de payer pour ce fichier. Essayez AGENZ gratuitement :  ffd07a62.ooda-cockpit.pages.dev</t>
  </si>
  <si>
    <t xml:space="preserve">Le Classeur du Chef d'Agence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</si>
</sst>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quot; €&quot;"/>
    <numFmt numFmtId="165" formatCode="0\h"/>
    <numFmt numFmtId="166" formatCode="0.0\h"/>
    <numFmt numFmtId="167" formatCode="0.0%"/>
    <numFmt numFmtId="168" formatCode="#,##0&quot; €/h&quot;"/>
    <numFmt numFmtId="169" formatCode="0.0&quot;h/an&quot;"/>
    <numFmt numFmtId="170" formatCode="#,##0&quot; €&quot;"/>
  </numFmts>
  <fonts count="44" x14ac:knownFonts="1">
    <font>
      <sz val="11"/>
      <color theme="1"/>
      <name val="Calibri"/>
      <charset val="1"/>
    </font>
    <font>
      <sz val="11"/>
      <name val="Calibri"/>
      <family val="2"/>
    </font>
    <font>
      <b/>
      <sz val="18"/>
      <color rgb="FFFFFFFF"/>
      <name val="Calibri"/>
      <family val="2"/>
    </font>
    <font>
      <i/>
      <sz val="10"/>
      <color rgb="FF93C5FD"/>
      <name val="Calibri"/>
      <family val="2"/>
    </font>
    <font>
      <b/>
      <sz val="11"/>
      <color rgb="FFFFFFFF"/>
      <name val="Calibri"/>
      <family val="2"/>
    </font>
    <font>
      <b/>
      <sz val="10"/>
      <color rgb="FFFFFFFF"/>
      <name val="Calibri"/>
      <family val="2"/>
    </font>
    <font>
      <sz val="9"/>
      <color rgb="FF334155"/>
      <name val="Calibri"/>
      <family val="2"/>
    </font>
    <font>
      <sz val="9"/>
      <color rgb="FF166534"/>
      <name val="Calibri"/>
      <family val="2"/>
    </font>
    <font>
      <sz val="9"/>
      <color rgb="FFB91C1C"/>
      <name val="Calibri"/>
      <family val="2"/>
    </font>
    <font>
      <b/>
      <sz val="12"/>
      <color rgb="FFFFFFFF"/>
      <name val="Calibri"/>
      <family val="2"/>
    </font>
    <font>
      <b/>
      <sz val="9"/>
      <color rgb="FF0F2557"/>
      <name val="Calibri"/>
      <family val="2"/>
    </font>
    <font>
      <i/>
      <sz val="8"/>
      <color rgb="FF64748B"/>
      <name val="Calibri"/>
      <family val="2"/>
    </font>
    <font>
      <b/>
      <sz val="14"/>
      <color rgb="FFFFFFFF"/>
      <name val="Calibri"/>
      <family val="2"/>
    </font>
    <font>
      <i/>
      <sz val="9"/>
      <color rgb="FF334155"/>
      <name val="Calibri"/>
      <family val="2"/>
    </font>
    <font>
      <b/>
      <sz val="9"/>
      <color rgb="FFFFFFFF"/>
      <name val="Calibri"/>
      <family val="2"/>
    </font>
    <font>
      <sz val="9"/>
      <color rgb="FF64748B"/>
      <name val="Calibri"/>
      <family val="2"/>
    </font>
    <font>
      <b/>
      <sz val="10"/>
      <color rgb="FF6D28D9"/>
      <name val="Calibri"/>
      <family val="2"/>
    </font>
    <font>
      <sz val="9"/>
      <color rgb="FF0F766E"/>
      <name val="Calibri"/>
      <family val="2"/>
    </font>
    <font>
      <i/>
      <sz val="9"/>
      <color rgb="FF0F766E"/>
      <name val="Calibri"/>
      <family val="2"/>
    </font>
    <font>
      <b/>
      <sz val="9"/>
      <color rgb="FF334155"/>
      <name val="Calibri"/>
      <family val="2"/>
    </font>
    <font>
      <b/>
      <sz val="9"/>
      <color rgb="FF854D0E"/>
      <name val="Calibri"/>
      <family val="2"/>
    </font>
    <font>
      <b/>
      <sz val="9"/>
      <color rgb="FF92400E"/>
      <name val="Calibri"/>
      <family val="2"/>
    </font>
    <font>
      <b/>
      <sz val="9"/>
      <color rgb="FF64748B"/>
      <name val="Calibri"/>
      <family val="2"/>
    </font>
    <font>
      <b/>
      <sz val="9"/>
      <color rgb="FF166534"/>
      <name val="Calibri"/>
      <family val="2"/>
    </font>
    <font>
      <b/>
      <sz val="11"/>
      <color rgb="FF1D4ED8"/>
      <name val="Calibri"/>
      <family val="2"/>
    </font>
    <font>
      <b/>
      <sz val="9"/>
      <name val="Calibri"/>
      <family val="2"/>
    </font>
    <font>
      <i/>
      <sz val="9"/>
      <color rgb="FF1E40AF"/>
      <name val="Calibri"/>
      <family val="2"/>
    </font>
    <font>
      <sz val="9"/>
      <name val="Calibri"/>
      <family val="2"/>
    </font>
    <font>
      <sz val="8"/>
      <color rgb="FF7C2D12"/>
      <name val="Calibri"/>
      <family val="2"/>
    </font>
    <font>
      <sz val="8"/>
      <color rgb="FF7F1D1D"/>
      <name val="Calibri"/>
      <family val="2"/>
    </font>
    <font>
      <sz val="8"/>
      <color rgb="FF1E3A5F"/>
      <name val="Calibri"/>
      <family val="2"/>
    </font>
    <font>
      <sz val="8"/>
      <color rgb="FF4C1D95"/>
      <name val="Calibri"/>
      <family val="2"/>
    </font>
    <font>
      <sz val="8"/>
      <color rgb="FF14532D"/>
      <name val="Calibri"/>
      <family val="2"/>
    </font>
    <font>
      <b/>
      <sz val="11"/>
      <color rgb="FF15803D"/>
      <name val="Calibri"/>
      <family val="2"/>
    </font>
    <font>
      <b/>
      <sz val="11"/>
      <color rgb="FF0F2557"/>
      <name val="Calibri"/>
      <family val="2"/>
    </font>
    <font>
      <b/>
      <sz val="14"/>
      <color rgb="FFEA580C"/>
      <name val="Calibri"/>
      <family val="2"/>
    </font>
    <font>
      <i/>
      <sz val="9"/>
      <color rgb="FF64748B"/>
      <name val="Calibri"/>
      <family val="2"/>
    </font>
    <font>
      <b/>
      <sz val="18"/>
      <color rgb="FFB91C1C"/>
      <name val="Calibri"/>
      <family val="2"/>
    </font>
    <font>
      <b/>
      <sz val="10"/>
      <color rgb="FFB91C1C"/>
      <name val="Calibri"/>
      <family val="2"/>
    </font>
    <font>
      <b/>
      <sz val="12"/>
      <color rgb="FF92400E"/>
      <name val="Calibri"/>
      <family val="2"/>
    </font>
    <font>
      <i/>
      <sz val="9"/>
      <color rgb="FF92400E"/>
      <name val="Calibri"/>
      <family val="2"/>
    </font>
    <font>
      <b/>
      <sz val="11"/>
      <color rgb="FF334155"/>
      <name val="Calibri"/>
      <family val="2"/>
    </font>
    <font>
      <b/>
      <sz val="20"/>
      <color rgb="FFB91C1C"/>
      <name val="Calibri"/>
      <family val="2"/>
    </font>
    <font>
      <b/>
      <i/>
      <sz val="10"/>
      <color rgb="FFB91C1C"/>
      <name val="Calibri"/>
      <family val="2"/>
    </font>
  </fonts>
  <fills count="26">
    <fill>
      <patternFill patternType="none"/>
    </fill>
    <fill>
      <patternFill patternType="gray125"/>
    </fill>
    <fill>
      <patternFill patternType="solid">
        <fgColor rgb="FFF8FAFC"/>
        <bgColor rgb="FFFFFFFF"/>
      </patternFill>
    </fill>
    <fill>
      <patternFill patternType="solid">
        <fgColor rgb="FF0F2557"/>
        <bgColor rgb="FF1E3A5F"/>
      </patternFill>
    </fill>
    <fill>
      <patternFill patternType="solid">
        <fgColor rgb="FF1E3A5F"/>
        <bgColor rgb="FF334155"/>
      </patternFill>
    </fill>
    <fill>
      <patternFill patternType="solid">
        <fgColor rgb="FF1D4ED8"/>
        <bgColor rgb="FF1E40AF"/>
      </patternFill>
    </fill>
    <fill>
      <patternFill patternType="solid">
        <fgColor rgb="FFDBEAFE"/>
        <bgColor rgb="FFE2E8F0"/>
      </patternFill>
    </fill>
    <fill>
      <patternFill patternType="solid">
        <fgColor rgb="FF166534"/>
        <bgColor rgb="FF14532D"/>
      </patternFill>
    </fill>
    <fill>
      <patternFill patternType="solid">
        <fgColor rgb="FFDCFCE7"/>
        <bgColor rgb="FFF0FDF4"/>
      </patternFill>
    </fill>
    <fill>
      <patternFill patternType="solid">
        <fgColor rgb="FF6D28D9"/>
        <bgColor rgb="FF4C1D95"/>
      </patternFill>
    </fill>
    <fill>
      <patternFill patternType="solid">
        <fgColor rgb="FFEDE9FE"/>
        <bgColor rgb="FFE2E8F0"/>
      </patternFill>
    </fill>
    <fill>
      <patternFill patternType="solid">
        <fgColor rgb="FFEA580C"/>
        <bgColor rgb="FFFF8080"/>
      </patternFill>
    </fill>
    <fill>
      <patternFill patternType="solid">
        <fgColor rgb="FFFFF7ED"/>
        <bgColor rgb="FFFFFBEB"/>
      </patternFill>
    </fill>
    <fill>
      <patternFill patternType="solid">
        <fgColor rgb="FFFEE2E2"/>
        <bgColor rgb="FFFFF1F2"/>
      </patternFill>
    </fill>
    <fill>
      <patternFill patternType="solid">
        <fgColor rgb="FFF0FDF4"/>
        <bgColor rgb="FFF8FAFC"/>
      </patternFill>
    </fill>
    <fill>
      <patternFill patternType="solid">
        <fgColor rgb="FFFFF1F2"/>
        <bgColor rgb="FFFFF7ED"/>
      </patternFill>
    </fill>
    <fill>
      <patternFill patternType="solid">
        <fgColor rgb="FFEFF6FF"/>
        <bgColor rgb="FFF8FAFC"/>
      </patternFill>
    </fill>
    <fill>
      <patternFill patternType="solid">
        <fgColor rgb="FF15803D"/>
        <bgColor rgb="FF0F766E"/>
      </patternFill>
    </fill>
    <fill>
      <patternFill patternType="solid">
        <fgColor rgb="FF0F766E"/>
        <bgColor rgb="FF15803D"/>
      </patternFill>
    </fill>
    <fill>
      <patternFill patternType="solid">
        <fgColor rgb="FFFFFBEB"/>
        <bgColor rgb="FFFFF7ED"/>
      </patternFill>
    </fill>
    <fill>
      <patternFill patternType="solid">
        <fgColor rgb="FFFFFFFF"/>
        <bgColor rgb="FFF8FAFC"/>
      </patternFill>
    </fill>
    <fill>
      <patternFill patternType="solid">
        <fgColor rgb="FF334155"/>
        <bgColor rgb="FF1E3A5F"/>
      </patternFill>
    </fill>
    <fill>
      <patternFill patternType="solid">
        <fgColor rgb="FFFEF9C3"/>
        <bgColor rgb="FFFEF3C7"/>
      </patternFill>
    </fill>
    <fill>
      <patternFill patternType="solid">
        <fgColor rgb="FFFEF3C7"/>
        <bgColor rgb="FFFEF9C3"/>
      </patternFill>
    </fill>
    <fill>
      <patternFill patternType="solid">
        <fgColor theme="0" tint="-0.89999084444715716"/>
        <bgColor rgb="FF010001"/>
      </patternFill>
    </fill>
    <fill>
      <patternFill patternType="solid">
        <fgColor rgb="FF92400E"/>
        <bgColor rgb="FF854D0E"/>
      </patternFill>
    </fill>
  </fills>
  <borders count="21">
    <border>
      <left/>
      <right/>
      <top/>
      <bottom/>
      <diagonal/>
    </border>
    <border>
      <left style="thin">
        <color rgb="FF166534"/>
      </left>
      <right style="thin">
        <color rgb="FFE2E8F0"/>
      </right>
      <top style="thin">
        <color rgb="FFE2E8F0"/>
      </top>
      <bottom style="thin">
        <color rgb="FFE2E8F0"/>
      </bottom>
      <diagonal/>
    </border>
    <border>
      <left style="thin">
        <color rgb="FFEA580C"/>
      </left>
      <right style="thin">
        <color rgb="FFE2E8F0"/>
      </right>
      <top style="thin">
        <color rgb="FFE2E8F0"/>
      </top>
      <bottom style="thin">
        <color rgb="FFE2E8F0"/>
      </bottom>
      <diagonal/>
    </border>
    <border>
      <left style="thin">
        <color rgb="FF1D4ED8"/>
      </left>
      <right style="thin">
        <color rgb="FFE2E8F0"/>
      </right>
      <top style="thin">
        <color rgb="FFE2E8F0"/>
      </top>
      <bottom style="thin">
        <color rgb="FFE2E8F0"/>
      </bottom>
      <diagonal/>
    </border>
    <border>
      <left style="thin">
        <color rgb="FFE2E8F0"/>
      </left>
      <right style="thin">
        <color rgb="FFE2E8F0"/>
      </right>
      <top style="thin">
        <color rgb="FFE2E8F0"/>
      </top>
      <bottom style="thin">
        <color rgb="FFE2E8F0"/>
      </bottom>
      <diagonal/>
    </border>
    <border>
      <left style="medium">
        <color rgb="FF1D4ED8"/>
      </left>
      <right/>
      <top style="medium">
        <color rgb="FF1D4ED8"/>
      </top>
      <bottom style="medium">
        <color rgb="FF1D4ED8"/>
      </bottom>
      <diagonal/>
    </border>
    <border>
      <left style="thin">
        <color rgb="FF0F2557"/>
      </left>
      <right style="thin">
        <color rgb="FF0F2557"/>
      </right>
      <top style="thin">
        <color rgb="FF0F2557"/>
      </top>
      <bottom style="thin">
        <color rgb="FF0F2557"/>
      </bottom>
      <diagonal/>
    </border>
    <border>
      <left style="thin">
        <color rgb="FF1D4ED8"/>
      </left>
      <right style="thin">
        <color rgb="FF1D4ED8"/>
      </right>
      <top style="thin">
        <color rgb="FF1D4ED8"/>
      </top>
      <bottom style="thin">
        <color rgb="FF1D4ED8"/>
      </bottom>
      <diagonal/>
    </border>
    <border>
      <left style="thin">
        <color rgb="FF166534"/>
      </left>
      <right style="thin">
        <color rgb="FF166534"/>
      </right>
      <top style="thin">
        <color rgb="FF166534"/>
      </top>
      <bottom style="thin">
        <color rgb="FF166534"/>
      </bottom>
      <diagonal/>
    </border>
    <border>
      <left style="thin">
        <color rgb="FF15803D"/>
      </left>
      <right style="thin">
        <color rgb="FF15803D"/>
      </right>
      <top style="thin">
        <color rgb="FF15803D"/>
      </top>
      <bottom style="thin">
        <color rgb="FF15803D"/>
      </bottom>
      <diagonal/>
    </border>
    <border>
      <left style="thin">
        <color rgb="FF0F766E"/>
      </left>
      <right style="thin">
        <color rgb="FF0F766E"/>
      </right>
      <top style="thin">
        <color rgb="FF0F766E"/>
      </top>
      <bottom style="thin">
        <color rgb="FF0F766E"/>
      </bottom>
      <diagonal/>
    </border>
    <border>
      <left style="thin">
        <color rgb="FFFDE68A"/>
      </left>
      <right style="thin">
        <color rgb="FFFDE68A"/>
      </right>
      <top style="thin">
        <color rgb="FFFDE68A"/>
      </top>
      <bottom style="thin">
        <color rgb="FFFDE68A"/>
      </bottom>
      <diagonal/>
    </border>
    <border>
      <left style="thin">
        <color rgb="FFC4B5FD"/>
      </left>
      <right style="thin">
        <color rgb="FFC4B5FD"/>
      </right>
      <top style="thin">
        <color rgb="FFC4B5FD"/>
      </top>
      <bottom style="thin">
        <color rgb="FFC4B5FD"/>
      </bottom>
      <diagonal/>
    </border>
    <border>
      <left style="thin">
        <color rgb="FF86EFAC"/>
      </left>
      <right style="thin">
        <color rgb="FF86EFAC"/>
      </right>
      <top style="thin">
        <color rgb="FF86EFAC"/>
      </top>
      <bottom style="thin">
        <color rgb="FF86EFAC"/>
      </bottom>
      <diagonal/>
    </border>
    <border>
      <left style="thin">
        <color rgb="FFE2E8F0"/>
      </left>
      <right/>
      <top style="thin">
        <color rgb="FFE2E8F0"/>
      </top>
      <bottom style="thin">
        <color rgb="FFE2E8F0"/>
      </bottom>
      <diagonal/>
    </border>
    <border>
      <left style="thin">
        <color rgb="FF92400E"/>
      </left>
      <right style="thin">
        <color rgb="FF92400E"/>
      </right>
      <top style="thin">
        <color rgb="FF92400E"/>
      </top>
      <bottom style="thin">
        <color rgb="FF92400E"/>
      </bottom>
      <diagonal/>
    </border>
    <border>
      <left style="thin">
        <color rgb="FF6D28D9"/>
      </left>
      <right style="thin">
        <color rgb="FF6D28D9"/>
      </right>
      <top style="thin">
        <color rgb="FF6D28D9"/>
      </top>
      <bottom style="thin">
        <color rgb="FF6D28D9"/>
      </bottom>
      <diagonal/>
    </border>
    <border>
      <left style="medium">
        <color rgb="FFEA580C"/>
      </left>
      <right style="thin">
        <color rgb="FFE2E8F0"/>
      </right>
      <top style="thin">
        <color rgb="FFE2E8F0"/>
      </top>
      <bottom/>
      <diagonal/>
    </border>
    <border>
      <left style="medium">
        <color rgb="FFEA580C"/>
      </left>
      <right/>
      <top style="medium">
        <color rgb="FFEA580C"/>
      </top>
      <bottom style="medium">
        <color rgb="FFEA580C"/>
      </bottom>
      <diagonal/>
    </border>
    <border>
      <left style="medium">
        <color rgb="FF15803D"/>
      </left>
      <right/>
      <top style="medium">
        <color rgb="FF15803D"/>
      </top>
      <bottom style="medium">
        <color rgb="FF15803D"/>
      </bottom>
      <diagonal/>
    </border>
    <border>
      <left style="medium">
        <color rgb="FF0F2557"/>
      </left>
      <right/>
      <top style="medium">
        <color rgb="FF0F2557"/>
      </top>
      <bottom style="medium">
        <color rgb="FF0F2557"/>
      </bottom>
      <diagonal/>
    </border>
  </borders>
  <cellStyleXfs count="1">
    <xf numFmtId="0" fontId="0" fillId="0" borderId="0">
      <alignment vertical="top"/>
    </xf>
  </cellStyleXfs>
  <cellXfs count="123">
    <xf numFmtId="0" fontId="0" fillId="0" borderId="0" xfId="0">
      <alignment vertical="top"/>
    </xf>
    <xf numFmtId="0" fontId="4" fillId="2" borderId="0" xfId="0" applyFont="1" applyFill="1" applyAlignment="1">
      <alignment horizontal="left" vertical="center"/>
    </xf>
    <xf numFmtId="0" fontId="3" fillId="4" borderId="0" xfId="0" applyFont="1" applyFill="1" applyAlignment="1">
      <alignment horizontal="left" vertical="center"/>
    </xf>
    <xf numFmtId="0" fontId="2" fillId="3" borderId="0" xfId="0" applyFont="1" applyFill="1" applyAlignment="1">
      <alignment horizontal="left" vertical="center"/>
    </xf>
    <xf numFmtId="0" fontId="1" fillId="3" borderId="0" xfId="0" applyFont="1" applyFill="1" applyAlignment="1"/>
    <xf numFmtId="0" fontId="9" fillId="3" borderId="20" xfId="0" applyFont="1" applyFill="1" applyBorder="1" applyAlignment="1">
      <alignment horizontal="center" vertical="center"/>
    </xf>
    <xf numFmtId="0" fontId="5" fillId="5" borderId="5" xfId="0" applyFont="1" applyFill="1" applyBorder="1" applyAlignment="1">
      <alignment horizontal="left" vertical="center"/>
    </xf>
    <xf numFmtId="0" fontId="43" fillId="13" borderId="0" xfId="0" applyFont="1" applyFill="1" applyAlignment="1">
      <alignment horizontal="left" vertical="center"/>
    </xf>
    <xf numFmtId="0" fontId="5" fillId="17" borderId="19" xfId="0" applyFont="1" applyFill="1" applyBorder="1" applyAlignment="1">
      <alignment horizontal="left" vertical="center"/>
    </xf>
    <xf numFmtId="0" fontId="4" fillId="11" borderId="18" xfId="0" applyFont="1" applyFill="1" applyBorder="1" applyAlignment="1">
      <alignment horizontal="left" vertical="center"/>
    </xf>
    <xf numFmtId="0" fontId="5" fillId="11" borderId="0" xfId="0" applyFont="1" applyFill="1" applyAlignment="1">
      <alignment horizontal="left" vertical="center"/>
    </xf>
    <xf numFmtId="0" fontId="5" fillId="5" borderId="0" xfId="0" applyFont="1" applyFill="1" applyAlignment="1">
      <alignment horizontal="left" vertical="center"/>
    </xf>
    <xf numFmtId="0" fontId="5" fillId="3" borderId="0" xfId="0" applyFont="1" applyFill="1" applyAlignment="1">
      <alignment horizontal="left" vertical="center"/>
    </xf>
    <xf numFmtId="0" fontId="13" fillId="16" borderId="0" xfId="0" applyFont="1" applyFill="1" applyAlignment="1">
      <alignment horizontal="left" vertical="center"/>
    </xf>
    <xf numFmtId="0" fontId="12" fillId="3" borderId="0" xfId="0" applyFont="1" applyFill="1" applyAlignment="1">
      <alignment horizontal="left" vertical="center"/>
    </xf>
    <xf numFmtId="0" fontId="0" fillId="0" borderId="0" xfId="0" applyAlignment="1"/>
    <xf numFmtId="0" fontId="1" fillId="2" borderId="0" xfId="0" applyFont="1" applyFill="1" applyAlignment="1"/>
    <xf numFmtId="0" fontId="1" fillId="0" borderId="0" xfId="0" applyFont="1" applyAlignment="1"/>
    <xf numFmtId="0" fontId="1" fillId="3" borderId="0" xfId="0" applyFont="1" applyFill="1" applyAlignment="1"/>
    <xf numFmtId="0" fontId="1" fillId="4" borderId="0" xfId="0" applyFont="1" applyFill="1" applyAlignment="1"/>
    <xf numFmtId="0" fontId="7" fillId="8" borderId="1" xfId="0" applyFont="1" applyFill="1" applyBorder="1" applyAlignment="1">
      <alignment horizontal="left" vertical="center"/>
    </xf>
    <xf numFmtId="0" fontId="8" fillId="13" borderId="2" xfId="0" applyFont="1" applyFill="1" applyBorder="1" applyAlignment="1">
      <alignment horizontal="left" vertical="center"/>
    </xf>
    <xf numFmtId="0" fontId="7" fillId="14" borderId="1" xfId="0" applyFont="1" applyFill="1" applyBorder="1" applyAlignment="1">
      <alignment horizontal="left" vertical="center"/>
    </xf>
    <xf numFmtId="0" fontId="8" fillId="15" borderId="2" xfId="0" applyFont="1" applyFill="1" applyBorder="1" applyAlignment="1">
      <alignment horizontal="left" vertical="center"/>
    </xf>
    <xf numFmtId="0" fontId="10" fillId="6" borderId="3" xfId="0" applyFont="1" applyFill="1" applyBorder="1" applyAlignment="1">
      <alignment horizontal="left" vertical="center"/>
    </xf>
    <xf numFmtId="0" fontId="6" fillId="6" borderId="4" xfId="0" applyFont="1" applyFill="1" applyBorder="1" applyAlignment="1">
      <alignment horizontal="left" vertical="center"/>
    </xf>
    <xf numFmtId="0" fontId="10" fillId="16" borderId="3" xfId="0" applyFont="1" applyFill="1" applyBorder="1" applyAlignment="1">
      <alignment horizontal="left" vertical="center"/>
    </xf>
    <xf numFmtId="0" fontId="6" fillId="16" borderId="4" xfId="0" applyFont="1" applyFill="1" applyBorder="1" applyAlignment="1">
      <alignment horizontal="left" vertical="center"/>
    </xf>
    <xf numFmtId="49" fontId="1" fillId="2" borderId="0" xfId="0" applyNumberFormat="1" applyFont="1" applyFill="1" applyAlignment="1"/>
    <xf numFmtId="0" fontId="0" fillId="2" borderId="0" xfId="0" applyFill="1" applyAlignment="1"/>
    <xf numFmtId="49" fontId="1" fillId="0" borderId="0" xfId="0" applyNumberFormat="1" applyFont="1" applyAlignment="1"/>
    <xf numFmtId="0" fontId="14" fillId="3" borderId="6" xfId="0" applyFont="1" applyFill="1" applyBorder="1" applyAlignment="1">
      <alignment horizontal="center" vertical="center"/>
    </xf>
    <xf numFmtId="164" fontId="14" fillId="3" borderId="6" xfId="0" applyNumberFormat="1" applyFont="1" applyFill="1" applyBorder="1" applyAlignment="1">
      <alignment horizontal="center" vertical="center"/>
    </xf>
    <xf numFmtId="0" fontId="14" fillId="5" borderId="7" xfId="0" applyFont="1" applyFill="1" applyBorder="1" applyAlignment="1">
      <alignment horizontal="center" vertical="center"/>
    </xf>
    <xf numFmtId="164" fontId="14" fillId="5" borderId="7" xfId="0" applyNumberFormat="1" applyFont="1" applyFill="1" applyBorder="1" applyAlignment="1">
      <alignment horizontal="center" vertical="center"/>
    </xf>
    <xf numFmtId="0" fontId="14" fillId="7" borderId="8" xfId="0" applyFont="1" applyFill="1" applyBorder="1" applyAlignment="1">
      <alignment horizontal="center" vertical="center"/>
    </xf>
    <xf numFmtId="49" fontId="14" fillId="17" borderId="9" xfId="0" applyNumberFormat="1" applyFont="1" applyFill="1" applyBorder="1" applyAlignment="1">
      <alignment horizontal="center" vertical="center"/>
    </xf>
    <xf numFmtId="49" fontId="14" fillId="18" borderId="10" xfId="0" applyNumberFormat="1" applyFont="1" applyFill="1" applyBorder="1" applyAlignment="1">
      <alignment horizontal="center" vertical="center"/>
    </xf>
    <xf numFmtId="0" fontId="15" fillId="16" borderId="4" xfId="0" applyFont="1" applyFill="1" applyBorder="1" applyAlignment="1">
      <alignment horizontal="center" vertical="center"/>
    </xf>
    <xf numFmtId="0" fontId="6" fillId="19" borderId="11" xfId="0" applyFont="1" applyFill="1" applyBorder="1" applyAlignment="1" applyProtection="1">
      <alignment horizontal="left" vertical="center" indent="1"/>
      <protection locked="0"/>
    </xf>
    <xf numFmtId="164" fontId="6" fillId="19" borderId="11" xfId="0" applyNumberFormat="1" applyFont="1" applyFill="1" applyBorder="1" applyAlignment="1" applyProtection="1">
      <alignment horizontal="center" vertical="center"/>
      <protection locked="0"/>
    </xf>
    <xf numFmtId="0" fontId="6" fillId="19" borderId="11" xfId="0" applyFont="1" applyFill="1" applyBorder="1" applyAlignment="1" applyProtection="1">
      <alignment horizontal="center" vertical="center"/>
      <protection locked="0"/>
    </xf>
    <xf numFmtId="165" fontId="6" fillId="19" borderId="11" xfId="0" applyNumberFormat="1" applyFont="1" applyFill="1" applyBorder="1" applyAlignment="1" applyProtection="1">
      <alignment horizontal="center" vertical="center"/>
      <protection locked="0"/>
    </xf>
    <xf numFmtId="166" fontId="16" fillId="10" borderId="12" xfId="0" applyNumberFormat="1" applyFont="1" applyFill="1" applyBorder="1" applyAlignment="1">
      <alignment horizontal="center" vertical="center"/>
    </xf>
    <xf numFmtId="49" fontId="17" fillId="14" borderId="13" xfId="0" applyNumberFormat="1" applyFont="1" applyFill="1" applyBorder="1" applyAlignment="1">
      <alignment horizontal="center" vertical="center"/>
    </xf>
    <xf numFmtId="0" fontId="15" fillId="20" borderId="4" xfId="0" applyFont="1" applyFill="1" applyBorder="1" applyAlignment="1">
      <alignment horizontal="center" vertical="center"/>
    </xf>
    <xf numFmtId="0" fontId="17" fillId="14" borderId="13" xfId="0" applyFont="1" applyFill="1" applyBorder="1" applyAlignment="1">
      <alignment horizontal="center" vertical="center"/>
    </xf>
    <xf numFmtId="0" fontId="11" fillId="2" borderId="4" xfId="0" applyFont="1" applyFill="1" applyBorder="1" applyAlignment="1">
      <alignment horizontal="center" vertical="center"/>
    </xf>
    <xf numFmtId="165" fontId="15" fillId="2" borderId="4" xfId="0" applyNumberFormat="1" applyFont="1" applyFill="1" applyBorder="1" applyAlignment="1">
      <alignment horizontal="center" vertical="center"/>
    </xf>
    <xf numFmtId="49" fontId="15" fillId="20" borderId="4" xfId="0" applyNumberFormat="1"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0" fillId="24" borderId="0" xfId="0" applyFill="1">
      <alignment vertical="top"/>
    </xf>
    <xf numFmtId="0" fontId="24" fillId="2" borderId="0" xfId="0" applyFont="1" applyFill="1" applyAlignment="1">
      <alignment horizontal="center" vertical="center"/>
    </xf>
    <xf numFmtId="0" fontId="15" fillId="2" borderId="0" xfId="0" applyFont="1" applyFill="1" applyAlignment="1"/>
    <xf numFmtId="0" fontId="14" fillId="25" borderId="15" xfId="0" applyFont="1" applyFill="1" applyBorder="1" applyAlignment="1">
      <alignment horizontal="center" vertical="center"/>
    </xf>
    <xf numFmtId="0" fontId="14" fillId="9" borderId="16" xfId="0" applyFont="1" applyFill="1" applyBorder="1" applyAlignment="1">
      <alignment horizontal="center" vertical="center"/>
    </xf>
    <xf numFmtId="0" fontId="14" fillId="11" borderId="0" xfId="0" applyFont="1" applyFill="1" applyAlignment="1">
      <alignment horizontal="center" vertical="center"/>
    </xf>
    <xf numFmtId="0" fontId="6" fillId="19" borderId="4" xfId="0" applyFont="1" applyFill="1" applyBorder="1" applyAlignment="1" applyProtection="1">
      <alignment horizontal="left" vertical="center" indent="1"/>
      <protection locked="0"/>
    </xf>
    <xf numFmtId="0" fontId="6" fillId="19" borderId="4" xfId="0" applyFont="1" applyFill="1" applyBorder="1" applyAlignment="1" applyProtection="1">
      <alignment horizontal="center" vertical="center"/>
      <protection locked="0"/>
    </xf>
    <xf numFmtId="166" fontId="27" fillId="2" borderId="4" xfId="0" applyNumberFormat="1" applyFont="1" applyFill="1" applyBorder="1" applyAlignment="1">
      <alignment horizontal="center" vertical="center"/>
    </xf>
    <xf numFmtId="0" fontId="27" fillId="2" borderId="4" xfId="0" applyFont="1" applyFill="1" applyBorder="1" applyAlignment="1">
      <alignment horizontal="center" vertical="center"/>
    </xf>
    <xf numFmtId="0" fontId="6" fillId="20" borderId="0" xfId="0" applyFont="1" applyFill="1" applyAlignment="1">
      <alignment horizontal="center" vertical="center"/>
    </xf>
    <xf numFmtId="166" fontId="27" fillId="20" borderId="4" xfId="0" applyNumberFormat="1" applyFont="1" applyFill="1" applyBorder="1" applyAlignment="1">
      <alignment horizontal="center" vertical="center"/>
    </xf>
    <xf numFmtId="0" fontId="27" fillId="20" borderId="4" xfId="0" applyFont="1" applyFill="1" applyBorder="1" applyAlignment="1">
      <alignment horizontal="center" vertical="center"/>
    </xf>
    <xf numFmtId="49" fontId="14" fillId="3" borderId="6" xfId="0" applyNumberFormat="1" applyFont="1" applyFill="1" applyBorder="1" applyAlignment="1">
      <alignment horizontal="center" vertical="center"/>
    </xf>
    <xf numFmtId="166" fontId="14" fillId="3" borderId="6" xfId="0" applyNumberFormat="1" applyFont="1" applyFill="1" applyBorder="1" applyAlignment="1">
      <alignment horizontal="center" vertical="center"/>
    </xf>
    <xf numFmtId="166" fontId="14" fillId="5" borderId="7" xfId="0" applyNumberFormat="1" applyFont="1" applyFill="1" applyBorder="1" applyAlignment="1">
      <alignment horizontal="center" vertical="center"/>
    </xf>
    <xf numFmtId="49" fontId="6" fillId="2" borderId="4" xfId="0" applyNumberFormat="1" applyFont="1" applyFill="1" applyBorder="1" applyAlignment="1">
      <alignment horizontal="left" vertical="center" indent="1"/>
    </xf>
    <xf numFmtId="164" fontId="27" fillId="2" borderId="4" xfId="0" applyNumberFormat="1" applyFont="1" applyFill="1" applyBorder="1" applyAlignment="1">
      <alignment horizontal="center" vertical="center"/>
    </xf>
    <xf numFmtId="0" fontId="6" fillId="2" borderId="4" xfId="0" applyFont="1" applyFill="1" applyBorder="1" applyAlignment="1">
      <alignment horizontal="left" vertical="center" indent="1"/>
    </xf>
    <xf numFmtId="49" fontId="6" fillId="20" borderId="4" xfId="0" applyNumberFormat="1" applyFont="1" applyFill="1" applyBorder="1" applyAlignment="1">
      <alignment horizontal="left" vertical="center" indent="1"/>
    </xf>
    <xf numFmtId="164" fontId="27" fillId="20" borderId="4" xfId="0" applyNumberFormat="1" applyFont="1" applyFill="1" applyBorder="1" applyAlignment="1">
      <alignment horizontal="center" vertical="center"/>
    </xf>
    <xf numFmtId="0" fontId="6" fillId="20" borderId="4" xfId="0" applyFont="1" applyFill="1" applyBorder="1" applyAlignment="1">
      <alignment horizontal="left" vertical="center" indent="1"/>
    </xf>
    <xf numFmtId="167" fontId="1" fillId="0" borderId="0" xfId="0" applyNumberFormat="1" applyFont="1" applyAlignment="1"/>
    <xf numFmtId="49" fontId="5" fillId="3" borderId="6" xfId="0" applyNumberFormat="1" applyFont="1" applyFill="1" applyBorder="1" applyAlignment="1">
      <alignment horizontal="center" vertical="center"/>
    </xf>
    <xf numFmtId="166" fontId="5" fillId="3" borderId="6" xfId="0" applyNumberFormat="1" applyFont="1" applyFill="1" applyBorder="1" applyAlignment="1">
      <alignment horizontal="center" vertical="center"/>
    </xf>
    <xf numFmtId="164" fontId="5" fillId="3" borderId="6" xfId="0" applyNumberFormat="1" applyFont="1" applyFill="1" applyBorder="1" applyAlignment="1">
      <alignment horizontal="center" vertical="center"/>
    </xf>
    <xf numFmtId="49" fontId="5" fillId="5" borderId="7" xfId="0" applyNumberFormat="1" applyFont="1" applyFill="1" applyBorder="1" applyAlignment="1">
      <alignment horizontal="center" vertical="center"/>
    </xf>
    <xf numFmtId="166" fontId="5" fillId="5" borderId="7" xfId="0" applyNumberFormat="1" applyFont="1" applyFill="1" applyBorder="1" applyAlignment="1">
      <alignment horizontal="center" vertical="center"/>
    </xf>
    <xf numFmtId="164" fontId="5" fillId="5" borderId="7" xfId="0" applyNumberFormat="1" applyFont="1" applyFill="1" applyBorder="1" applyAlignment="1">
      <alignment horizontal="center" vertical="center"/>
    </xf>
    <xf numFmtId="0" fontId="19" fillId="2" borderId="0" xfId="0" applyFont="1" applyFill="1" applyAlignment="1"/>
    <xf numFmtId="167" fontId="33" fillId="2" borderId="0" xfId="0" applyNumberFormat="1" applyFont="1" applyFill="1" applyAlignment="1">
      <alignment horizontal="center" vertical="center"/>
    </xf>
    <xf numFmtId="168" fontId="1" fillId="0" borderId="0" xfId="0" applyNumberFormat="1" applyFont="1" applyAlignment="1"/>
    <xf numFmtId="0" fontId="34" fillId="2" borderId="4" xfId="0" applyFont="1" applyFill="1" applyBorder="1" applyAlignment="1">
      <alignment horizontal="center" vertical="center"/>
    </xf>
    <xf numFmtId="166" fontId="34" fillId="20" borderId="4" xfId="0" applyNumberFormat="1" applyFont="1" applyFill="1" applyBorder="1" applyAlignment="1">
      <alignment horizontal="center" vertical="center"/>
    </xf>
    <xf numFmtId="164" fontId="34" fillId="2" borderId="4" xfId="0" applyNumberFormat="1" applyFont="1" applyFill="1" applyBorder="1" applyAlignment="1">
      <alignment horizontal="center" vertical="center"/>
    </xf>
    <xf numFmtId="164" fontId="34" fillId="20" borderId="4" xfId="0" applyNumberFormat="1" applyFont="1" applyFill="1" applyBorder="1" applyAlignment="1">
      <alignment horizontal="center" vertical="center"/>
    </xf>
    <xf numFmtId="0" fontId="6" fillId="12" borderId="0" xfId="0" applyFont="1" applyFill="1" applyAlignment="1">
      <alignment horizontal="left" vertical="center"/>
    </xf>
    <xf numFmtId="166" fontId="35" fillId="12" borderId="0" xfId="0" applyNumberFormat="1" applyFont="1" applyFill="1" applyAlignment="1">
      <alignment horizontal="center" vertical="center"/>
    </xf>
    <xf numFmtId="0" fontId="36" fillId="12" borderId="0" xfId="0" applyFont="1" applyFill="1" applyAlignment="1"/>
    <xf numFmtId="0" fontId="19" fillId="13" borderId="0" xfId="0" applyFont="1" applyFill="1" applyAlignment="1">
      <alignment horizontal="left" vertical="center"/>
    </xf>
    <xf numFmtId="169" fontId="37" fillId="13" borderId="0" xfId="0" applyNumberFormat="1" applyFont="1" applyFill="1" applyAlignment="1">
      <alignment horizontal="center" vertical="center"/>
    </xf>
    <xf numFmtId="0" fontId="38" fillId="13" borderId="0" xfId="0" applyFont="1" applyFill="1" applyAlignment="1">
      <alignment horizontal="left" vertical="center"/>
    </xf>
    <xf numFmtId="0" fontId="6" fillId="23" borderId="0" xfId="0" applyFont="1" applyFill="1" applyAlignment="1">
      <alignment horizontal="left" vertical="center"/>
    </xf>
    <xf numFmtId="168" fontId="39" fillId="19" borderId="0" xfId="0" applyNumberFormat="1" applyFont="1" applyFill="1" applyAlignment="1" applyProtection="1">
      <alignment horizontal="center" vertical="center"/>
      <protection locked="0"/>
    </xf>
    <xf numFmtId="0" fontId="40" fillId="23" borderId="0" xfId="0" applyFont="1" applyFill="1" applyAlignment="1"/>
    <xf numFmtId="0" fontId="41" fillId="13" borderId="0" xfId="0" applyFont="1" applyFill="1" applyAlignment="1">
      <alignment horizontal="left" vertical="center"/>
    </xf>
    <xf numFmtId="170" fontId="42" fillId="13" borderId="0" xfId="0" applyNumberFormat="1" applyFont="1" applyFill="1" applyAlignment="1">
      <alignment horizontal="center" vertical="center"/>
    </xf>
    <xf numFmtId="0" fontId="6" fillId="6" borderId="0" xfId="0" applyFont="1" applyFill="1" applyAlignment="1">
      <alignment horizontal="left" vertical="center" wrapText="1" indent="1"/>
    </xf>
    <xf numFmtId="0" fontId="5" fillId="7" borderId="0" xfId="0" applyFont="1" applyFill="1" applyAlignment="1">
      <alignment horizontal="left" vertical="center"/>
    </xf>
    <xf numFmtId="0" fontId="6" fillId="8" borderId="0" xfId="0" applyFont="1" applyFill="1" applyAlignment="1">
      <alignment horizontal="left" vertical="center" wrapText="1" indent="1"/>
    </xf>
    <xf numFmtId="0" fontId="5" fillId="9" borderId="0" xfId="0" applyFont="1" applyFill="1" applyAlignment="1">
      <alignment horizontal="left" vertical="center"/>
    </xf>
    <xf numFmtId="0" fontId="6" fillId="10" borderId="0" xfId="0" applyFont="1" applyFill="1" applyAlignment="1">
      <alignment horizontal="left" vertical="center" wrapText="1" indent="1"/>
    </xf>
    <xf numFmtId="0" fontId="6" fillId="12" borderId="0" xfId="0" applyFont="1" applyFill="1" applyAlignment="1">
      <alignment horizontal="left" vertical="center" wrapText="1" indent="1"/>
    </xf>
    <xf numFmtId="0" fontId="9" fillId="3" borderId="0" xfId="0" applyFont="1" applyFill="1" applyAlignment="1">
      <alignment horizontal="left" vertical="center"/>
    </xf>
    <xf numFmtId="0" fontId="9" fillId="5" borderId="5" xfId="0" applyFont="1" applyFill="1" applyBorder="1" applyAlignment="1">
      <alignment horizontal="center" vertical="center"/>
    </xf>
    <xf numFmtId="0" fontId="11" fillId="0" borderId="0" xfId="0" applyFont="1" applyAlignment="1">
      <alignment horizontal="center" vertical="center"/>
    </xf>
    <xf numFmtId="0" fontId="18" fillId="14" borderId="0" xfId="0" applyFont="1" applyFill="1" applyAlignment="1">
      <alignment horizontal="left" vertical="center"/>
    </xf>
    <xf numFmtId="0" fontId="19" fillId="16" borderId="0" xfId="0" applyFont="1" applyFill="1" applyAlignment="1">
      <alignment horizontal="left" vertical="center"/>
    </xf>
    <xf numFmtId="0" fontId="5" fillId="21" borderId="0" xfId="0" applyFont="1" applyFill="1" applyAlignment="1">
      <alignment horizontal="left" vertical="center"/>
    </xf>
    <xf numFmtId="0" fontId="20" fillId="22" borderId="14" xfId="0" applyFont="1" applyFill="1" applyBorder="1" applyAlignment="1">
      <alignment horizontal="left" vertical="center"/>
    </xf>
    <xf numFmtId="0" fontId="21" fillId="23" borderId="14" xfId="0" applyFont="1" applyFill="1" applyBorder="1" applyAlignment="1">
      <alignment horizontal="left" vertical="center"/>
    </xf>
    <xf numFmtId="0" fontId="10" fillId="6" borderId="14" xfId="0" applyFont="1" applyFill="1" applyBorder="1" applyAlignment="1">
      <alignment horizontal="left" vertical="center"/>
    </xf>
    <xf numFmtId="0" fontId="22" fillId="2" borderId="14" xfId="0" applyFont="1" applyFill="1" applyBorder="1" applyAlignment="1">
      <alignment horizontal="left" vertical="center"/>
    </xf>
    <xf numFmtId="0" fontId="23" fillId="8" borderId="14" xfId="0" applyFont="1" applyFill="1" applyBorder="1" applyAlignment="1">
      <alignment horizontal="left" vertical="center"/>
    </xf>
    <xf numFmtId="0" fontId="19" fillId="2" borderId="0" xfId="0" applyFont="1" applyFill="1" applyAlignment="1">
      <alignment horizontal="left" vertical="center"/>
    </xf>
    <xf numFmtId="0" fontId="25" fillId="2" borderId="0" xfId="0" applyFont="1" applyFill="1" applyAlignment="1">
      <alignment horizontal="center" vertical="center"/>
    </xf>
    <xf numFmtId="0" fontId="26" fillId="6" borderId="0" xfId="0" applyFont="1" applyFill="1" applyAlignment="1">
      <alignment horizontal="left" vertical="center"/>
    </xf>
    <xf numFmtId="0" fontId="28" fillId="12" borderId="17" xfId="0" applyFont="1" applyFill="1" applyBorder="1" applyAlignment="1">
      <alignment horizontal="left" vertical="top" wrapText="1"/>
    </xf>
    <xf numFmtId="0" fontId="29" fillId="13" borderId="17" xfId="0" applyFont="1" applyFill="1" applyBorder="1" applyAlignment="1">
      <alignment horizontal="left" vertical="top" wrapText="1"/>
    </xf>
    <xf numFmtId="0" fontId="30" fillId="6" borderId="17" xfId="0" applyFont="1" applyFill="1" applyBorder="1" applyAlignment="1">
      <alignment horizontal="left" vertical="top" wrapText="1"/>
    </xf>
    <xf numFmtId="0" fontId="31" fillId="10" borderId="17" xfId="0" applyFont="1" applyFill="1" applyBorder="1" applyAlignment="1">
      <alignment horizontal="left" vertical="top" wrapText="1"/>
    </xf>
    <xf numFmtId="0" fontId="32" fillId="8" borderId="17" xfId="0" applyFont="1" applyFill="1" applyBorder="1" applyAlignment="1">
      <alignment horizontal="left" vertical="top" wrapText="1"/>
    </xf>
  </cellXfs>
  <cellStyles count="1">
    <cellStyle name="Normal" xfId="0" builtinId="0"/>
  </cellStyles>
  <dxfs count="8">
    <dxf>
      <font>
        <b/>
        <color rgb="FF15803D"/>
        <name val="Arial"/>
        <charset val="1"/>
      </font>
      <fill>
        <patternFill>
          <bgColor rgb="FFDCFCE7"/>
        </patternFill>
      </fill>
    </dxf>
    <dxf>
      <font>
        <b/>
        <color rgb="FFB91C1C"/>
        <name val="Arial"/>
        <charset val="1"/>
      </font>
      <fill>
        <patternFill>
          <bgColor rgb="FFFEE2E2"/>
        </patternFill>
      </fill>
    </dxf>
    <dxf>
      <font>
        <i/>
        <sz val="9"/>
        <color rgb="FF64748B"/>
        <name val="Calibri"/>
        <charset val="1"/>
      </font>
      <fill>
        <patternFill>
          <bgColor rgb="FFF8FAFC"/>
        </patternFill>
      </fill>
    </dxf>
    <dxf>
      <font>
        <b/>
        <sz val="9"/>
        <color rgb="FF92400E"/>
        <name val="Calibri"/>
        <charset val="1"/>
      </font>
      <fill>
        <patternFill>
          <bgColor rgb="FFFEF3C7"/>
        </patternFill>
      </fill>
    </dxf>
    <dxf>
      <font>
        <b/>
        <sz val="9"/>
        <color rgb="FFB91C1C"/>
        <name val="Calibri"/>
        <charset val="1"/>
      </font>
      <fill>
        <patternFill>
          <bgColor rgb="FFFEE2E2"/>
        </patternFill>
      </fill>
    </dxf>
    <dxf>
      <font>
        <b/>
        <sz val="9"/>
        <color rgb="FFB91C1C"/>
        <name val="Calibri"/>
        <charset val="1"/>
      </font>
      <fill>
        <patternFill>
          <bgColor rgb="FFFEE2E2"/>
        </patternFill>
      </fill>
    </dxf>
    <dxf>
      <font>
        <b/>
        <sz val="9"/>
        <color rgb="FF15803D"/>
        <name val="Calibri"/>
        <charset val="1"/>
      </font>
      <fill>
        <patternFill>
          <bgColor rgb="FFDCFCE7"/>
        </patternFill>
      </fill>
    </dxf>
    <dxf>
      <font>
        <b/>
        <color rgb="FFB91C1C"/>
        <name val="Calibri"/>
        <charset val="1"/>
      </font>
      <fill>
        <patternFill>
          <bgColor rgb="FFFEE2E2"/>
        </patternFill>
      </fill>
    </dxf>
  </dxfs>
  <tableStyles count="0" defaultTableStyle="TableStyleMedium2" defaultPivotStyle="PivotStyleLight16"/>
  <colors>
    <indexedColors>
      <rgbColor rgb="FF000000"/>
      <rgbColor rgb="FFFFFFFF"/>
      <rgbColor rgb="FFFF0000"/>
      <rgbColor rgb="FF00FF00"/>
      <rgbColor rgb="FF0000FF"/>
      <rgbColor rgb="FFFFFBEB"/>
      <rgbColor rgb="FFFF00FF"/>
      <rgbColor rgb="FF00FFFF"/>
      <rgbColor rgb="FF7F1D1D"/>
      <rgbColor rgb="FF15803D"/>
      <rgbColor rgb="FF000033"/>
      <rgbColor rgb="FF854D0E"/>
      <rgbColor rgb="FF6D28D9"/>
      <rgbColor rgb="FF0F766E"/>
      <rgbColor rgb="FFE2E8F0"/>
      <rgbColor rgb="FF808080"/>
      <rgbColor rgb="FFEFF6FF"/>
      <rgbColor rgb="FF7C2D12"/>
      <rgbColor rgb="FFFEF9C3"/>
      <rgbColor rgb="FFDCFCE7"/>
      <rgbColor rgb="FF4C1D95"/>
      <rgbColor rgb="FFFF8080"/>
      <rgbColor rgb="FF1D4ED8"/>
      <rgbColor rgb="FFC4B5FD"/>
      <rgbColor rgb="FF010001"/>
      <rgbColor rgb="FFFF00FF"/>
      <rgbColor rgb="FFFFF7ED"/>
      <rgbColor rgb="FF00FFFF"/>
      <rgbColor rgb="FF800080"/>
      <rgbColor rgb="FF800000"/>
      <rgbColor rgb="FF166534"/>
      <rgbColor rgb="FF0000FF"/>
      <rgbColor rgb="FF00CCFF"/>
      <rgbColor rgb="FFDBEAFE"/>
      <rgbColor rgb="FFF0FDF4"/>
      <rgbColor rgb="FFFEF3C7"/>
      <rgbColor rgb="FF93C5FD"/>
      <rgbColor rgb="FFFEE2E2"/>
      <rgbColor rgb="FFEDE9FE"/>
      <rgbColor rgb="FFFDE68A"/>
      <rgbColor rgb="FF3366FF"/>
      <rgbColor rgb="FF86EFAC"/>
      <rgbColor rgb="FF99CC00"/>
      <rgbColor rgb="FFFFF1F2"/>
      <rgbColor rgb="FFFF9900"/>
      <rgbColor rgb="FFEA580C"/>
      <rgbColor rgb="FF64748B"/>
      <rgbColor rgb="FFF8FAFC"/>
      <rgbColor rgb="FF0F2557"/>
      <rgbColor rgb="FF339966"/>
      <rgbColor rgb="FF14532D"/>
      <rgbColor rgb="FF1E3A5F"/>
      <rgbColor rgb="FF92400E"/>
      <rgbColor rgb="FFB91C1C"/>
      <rgbColor rgb="FF1E40AF"/>
      <rgbColor rgb="FF334155"/>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1890890</xdr:colOff>
      <xdr:row>1</xdr:row>
      <xdr:rowOff>56445</xdr:rowOff>
    </xdr:from>
    <xdr:to>
      <xdr:col>7</xdr:col>
      <xdr:colOff>57623</xdr:colOff>
      <xdr:row>1</xdr:row>
      <xdr:rowOff>531285</xdr:rowOff>
    </xdr:to>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6138334" y="112889"/>
          <a:ext cx="2019067" cy="4748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947160</xdr:colOff>
      <xdr:row>0</xdr:row>
      <xdr:rowOff>341640</xdr:rowOff>
    </xdr:to>
    <xdr:pic>
      <xdr:nvPicPr>
        <xdr:cNvPr id="2" name="Image 1" descr="Pictur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0" y="0"/>
          <a:ext cx="1370160" cy="34164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1370160</xdr:colOff>
      <xdr:row>0</xdr:row>
      <xdr:rowOff>341640</xdr:rowOff>
    </xdr:to>
    <xdr:pic>
      <xdr:nvPicPr>
        <xdr:cNvPr id="2" name="Image 1" descr="Picture">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0" y="0"/>
          <a:ext cx="1370160" cy="34164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1370160</xdr:colOff>
      <xdr:row>0</xdr:row>
      <xdr:rowOff>341640</xdr:rowOff>
    </xdr:to>
    <xdr:pic>
      <xdr:nvPicPr>
        <xdr:cNvPr id="3" name="Image 1" descr="Picture">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0" y="0"/>
          <a:ext cx="1370160" cy="34164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rgbClr val="010001"/>
      </a:dk1>
      <a:lt1>
        <a:srgbClr val="FEFEFF"/>
      </a:lt1>
      <a:dk2>
        <a:srgbClr val="44546A"/>
      </a:dk2>
      <a:lt2>
        <a:srgbClr val="E7E7E7"/>
      </a:lt2>
      <a:accent1>
        <a:srgbClr val="5A9BD4"/>
      </a:accent1>
      <a:accent2>
        <a:srgbClr val="EC7C31"/>
      </a:accent2>
      <a:accent3>
        <a:srgbClr val="A5A5A5"/>
      </a:accent3>
      <a:accent4>
        <a:srgbClr val="FFC000"/>
      </a:accent4>
      <a:accent5>
        <a:srgbClr val="4473C5"/>
      </a:accent5>
      <a:accent6>
        <a:srgbClr val="70AD47"/>
      </a:accent6>
      <a:hlink>
        <a:srgbClr val="0562C0"/>
      </a:hlink>
      <a:folHlink>
        <a:srgbClr val="954F72"/>
      </a:folHlink>
    </a:clrScheme>
    <a:fontScheme name="Office">
      <a:majorFont>
        <a:latin typeface="Calibri Light"/>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39"/>
  <sheetViews>
    <sheetView showGridLines="0" tabSelected="1" topLeftCell="A16" zoomScale="90" zoomScaleNormal="90" workbookViewId="0">
      <selection activeCell="F30" sqref="F30"/>
    </sheetView>
  </sheetViews>
  <sheetFormatPr baseColWidth="10" defaultColWidth="8.83203125" defaultRowHeight="15" x14ac:dyDescent="0.2"/>
  <cols>
    <col min="1" max="5" width="1.5" style="15" customWidth="1"/>
    <col min="6" max="6" width="48.33203125" style="15" bestFit="1" customWidth="1"/>
    <col min="7" max="7" width="50.5" style="15" bestFit="1" customWidth="1"/>
    <col min="8" max="8" width="1.5" style="15" customWidth="1"/>
    <col min="9" max="20" width="10.6640625" customWidth="1"/>
    <col min="21" max="16383" width="8.83203125" style="15" hidden="1"/>
    <col min="16384" max="16384" width="4.1640625" style="15" customWidth="1"/>
  </cols>
  <sheetData>
    <row r="1" spans="1:8" ht="4.5" customHeight="1" x14ac:dyDescent="0.2">
      <c r="A1" s="16"/>
      <c r="B1" s="16"/>
      <c r="C1" s="16"/>
      <c r="D1" s="16"/>
      <c r="E1" s="16"/>
      <c r="F1" s="17"/>
      <c r="G1" s="17"/>
      <c r="H1" s="17"/>
    </row>
    <row r="2" spans="1:8" ht="57.75" customHeight="1" x14ac:dyDescent="0.2">
      <c r="A2" s="18"/>
      <c r="B2" s="4"/>
      <c r="C2" s="4"/>
      <c r="D2" s="4"/>
      <c r="E2" s="4"/>
      <c r="F2" s="3" t="s">
        <v>160</v>
      </c>
      <c r="G2" s="3"/>
      <c r="H2" s="18"/>
    </row>
    <row r="3" spans="1:8" ht="21.75" customHeight="1" x14ac:dyDescent="0.2">
      <c r="A3" s="19"/>
      <c r="B3" s="2" t="s">
        <v>0</v>
      </c>
      <c r="C3" s="2"/>
      <c r="D3" s="2"/>
      <c r="E3" s="2"/>
      <c r="F3" s="2"/>
      <c r="G3" s="2"/>
      <c r="H3" s="19"/>
    </row>
    <row r="4" spans="1:8" ht="9.75" customHeight="1" x14ac:dyDescent="0.2">
      <c r="A4" s="16"/>
      <c r="B4" s="16"/>
      <c r="C4" s="16"/>
      <c r="D4" s="16"/>
      <c r="E4" s="16"/>
      <c r="F4" s="16"/>
      <c r="G4" s="16"/>
      <c r="H4" s="16"/>
    </row>
    <row r="5" spans="1:8" ht="9.75" customHeight="1" x14ac:dyDescent="0.2">
      <c r="A5" s="16"/>
      <c r="B5" s="16"/>
      <c r="C5" s="16"/>
      <c r="D5" s="16"/>
      <c r="E5" s="16"/>
      <c r="F5" s="17"/>
      <c r="G5" s="17"/>
      <c r="H5" s="17"/>
    </row>
    <row r="6" spans="1:8" ht="24" customHeight="1" x14ac:dyDescent="0.2">
      <c r="A6" s="16"/>
      <c r="B6" s="1" t="s">
        <v>1</v>
      </c>
      <c r="C6" s="1"/>
      <c r="D6" s="1"/>
      <c r="E6" s="1"/>
      <c r="F6" s="1"/>
      <c r="G6" s="1"/>
      <c r="H6" s="17"/>
    </row>
    <row r="7" spans="1:8" ht="21.75" customHeight="1" x14ac:dyDescent="0.2">
      <c r="A7" s="16"/>
      <c r="B7" s="16"/>
      <c r="C7" s="16"/>
      <c r="D7" s="16"/>
      <c r="E7" s="16"/>
      <c r="F7" s="11" t="s">
        <v>2</v>
      </c>
      <c r="G7" s="11"/>
      <c r="H7" s="17"/>
    </row>
    <row r="8" spans="1:8" ht="19.5" customHeight="1" x14ac:dyDescent="0.2">
      <c r="A8" s="16"/>
      <c r="B8" s="16"/>
      <c r="C8" s="16"/>
      <c r="D8" s="16"/>
      <c r="E8" s="16"/>
      <c r="F8" s="98" t="s">
        <v>3</v>
      </c>
      <c r="G8" s="98"/>
      <c r="H8" s="17"/>
    </row>
    <row r="9" spans="1:8" ht="4.5" customHeight="1" x14ac:dyDescent="0.2">
      <c r="A9" s="16"/>
      <c r="B9" s="16"/>
      <c r="C9" s="16"/>
      <c r="D9" s="16"/>
      <c r="E9" s="16"/>
      <c r="F9" s="16"/>
      <c r="G9" s="16"/>
      <c r="H9" s="17"/>
    </row>
    <row r="10" spans="1:8" ht="21.75" customHeight="1" x14ac:dyDescent="0.2">
      <c r="A10" s="16"/>
      <c r="B10" s="16"/>
      <c r="C10" s="16"/>
      <c r="D10" s="16"/>
      <c r="E10" s="16"/>
      <c r="F10" s="99" t="s">
        <v>4</v>
      </c>
      <c r="G10" s="99"/>
      <c r="H10" s="17"/>
    </row>
    <row r="11" spans="1:8" ht="19.5" customHeight="1" x14ac:dyDescent="0.2">
      <c r="A11" s="16"/>
      <c r="B11" s="16"/>
      <c r="C11" s="16"/>
      <c r="D11" s="16"/>
      <c r="E11" s="16"/>
      <c r="F11" s="100" t="s">
        <v>5</v>
      </c>
      <c r="G11" s="100"/>
      <c r="H11" s="17"/>
    </row>
    <row r="12" spans="1:8" ht="4.5" customHeight="1" x14ac:dyDescent="0.2">
      <c r="A12" s="16"/>
      <c r="B12" s="16"/>
      <c r="C12" s="16"/>
      <c r="D12" s="16"/>
      <c r="E12" s="16"/>
      <c r="F12" s="16"/>
      <c r="G12" s="16"/>
      <c r="H12" s="17"/>
    </row>
    <row r="13" spans="1:8" ht="21.75" customHeight="1" x14ac:dyDescent="0.2">
      <c r="A13" s="16"/>
      <c r="B13" s="16"/>
      <c r="C13" s="16"/>
      <c r="D13" s="16"/>
      <c r="E13" s="16"/>
      <c r="F13" s="101" t="s">
        <v>6</v>
      </c>
      <c r="G13" s="101"/>
      <c r="H13" s="17"/>
    </row>
    <row r="14" spans="1:8" ht="19.5" customHeight="1" x14ac:dyDescent="0.2">
      <c r="A14" s="16"/>
      <c r="B14" s="16"/>
      <c r="C14" s="16"/>
      <c r="D14" s="16"/>
      <c r="E14" s="16"/>
      <c r="F14" s="102" t="s">
        <v>7</v>
      </c>
      <c r="G14" s="102"/>
      <c r="H14" s="17"/>
    </row>
    <row r="15" spans="1:8" ht="4.5" customHeight="1" x14ac:dyDescent="0.2">
      <c r="A15" s="16"/>
      <c r="B15" s="16"/>
      <c r="C15" s="16"/>
      <c r="D15" s="16"/>
      <c r="E15" s="16"/>
      <c r="F15" s="16"/>
      <c r="G15" s="16"/>
      <c r="H15" s="17"/>
    </row>
    <row r="16" spans="1:8" ht="21.75" customHeight="1" x14ac:dyDescent="0.2">
      <c r="A16" s="16"/>
      <c r="B16" s="16"/>
      <c r="C16" s="16"/>
      <c r="D16" s="16"/>
      <c r="E16" s="16"/>
      <c r="F16" s="10" t="s">
        <v>8</v>
      </c>
      <c r="G16" s="10"/>
      <c r="H16" s="17"/>
    </row>
    <row r="17" spans="1:8" ht="19.5" customHeight="1" x14ac:dyDescent="0.2">
      <c r="A17" s="16"/>
      <c r="B17" s="16"/>
      <c r="C17" s="16"/>
      <c r="D17" s="16"/>
      <c r="E17" s="16"/>
      <c r="F17" s="103" t="s">
        <v>9</v>
      </c>
      <c r="G17" s="103"/>
      <c r="H17" s="17"/>
    </row>
    <row r="18" spans="1:8" ht="4.5" customHeight="1" x14ac:dyDescent="0.2">
      <c r="A18" s="16"/>
      <c r="B18" s="16"/>
      <c r="C18" s="16"/>
      <c r="D18" s="16"/>
      <c r="E18" s="16"/>
      <c r="F18" s="16"/>
      <c r="G18" s="16"/>
      <c r="H18" s="17"/>
    </row>
    <row r="19" spans="1:8" ht="9.75" customHeight="1" x14ac:dyDescent="0.2">
      <c r="A19" s="16"/>
      <c r="B19" s="16"/>
      <c r="C19" s="16"/>
      <c r="D19" s="16"/>
      <c r="E19" s="16"/>
      <c r="F19" s="16"/>
      <c r="G19" s="16"/>
      <c r="H19" s="16"/>
    </row>
    <row r="20" spans="1:8" ht="24" customHeight="1" x14ac:dyDescent="0.2">
      <c r="A20" s="16"/>
      <c r="B20" s="16"/>
      <c r="C20" s="16"/>
      <c r="D20" s="16"/>
      <c r="E20" s="16"/>
      <c r="F20" s="12" t="s">
        <v>10</v>
      </c>
      <c r="G20" s="12"/>
      <c r="H20" s="17"/>
    </row>
    <row r="21" spans="1:8" ht="18" customHeight="1" x14ac:dyDescent="0.2">
      <c r="A21" s="16"/>
      <c r="B21" s="16"/>
      <c r="C21" s="16"/>
      <c r="D21" s="16"/>
      <c r="E21" s="16"/>
      <c r="F21" s="20" t="s">
        <v>11</v>
      </c>
      <c r="G21" s="21" t="s">
        <v>12</v>
      </c>
      <c r="H21" s="17"/>
    </row>
    <row r="22" spans="1:8" ht="18" customHeight="1" x14ac:dyDescent="0.2">
      <c r="A22" s="16"/>
      <c r="B22" s="16"/>
      <c r="C22" s="16"/>
      <c r="D22" s="16"/>
      <c r="E22" s="16"/>
      <c r="F22" s="22" t="s">
        <v>13</v>
      </c>
      <c r="G22" s="23" t="s">
        <v>14</v>
      </c>
      <c r="H22" s="17"/>
    </row>
    <row r="23" spans="1:8" ht="18" customHeight="1" x14ac:dyDescent="0.2">
      <c r="A23" s="16"/>
      <c r="B23" s="16"/>
      <c r="C23" s="16"/>
      <c r="D23" s="16"/>
      <c r="E23" s="16"/>
      <c r="F23" s="20" t="s">
        <v>15</v>
      </c>
      <c r="G23" s="21" t="s">
        <v>16</v>
      </c>
      <c r="H23" s="17"/>
    </row>
    <row r="24" spans="1:8" ht="18" customHeight="1" x14ac:dyDescent="0.2">
      <c r="A24" s="16"/>
      <c r="B24" s="16"/>
      <c r="C24" s="16"/>
      <c r="D24" s="16"/>
      <c r="E24" s="16"/>
      <c r="F24" s="22" t="s">
        <v>17</v>
      </c>
      <c r="G24" s="23" t="s">
        <v>18</v>
      </c>
      <c r="H24" s="17"/>
    </row>
    <row r="25" spans="1:8" ht="18" customHeight="1" x14ac:dyDescent="0.2">
      <c r="A25" s="16"/>
      <c r="B25" s="16"/>
      <c r="C25" s="16"/>
      <c r="D25" s="16"/>
      <c r="E25" s="16"/>
      <c r="F25" s="20" t="s">
        <v>19</v>
      </c>
      <c r="G25" s="21" t="s">
        <v>20</v>
      </c>
      <c r="H25" s="17"/>
    </row>
    <row r="26" spans="1:8" ht="18" customHeight="1" x14ac:dyDescent="0.2">
      <c r="A26" s="16"/>
      <c r="B26" s="16"/>
      <c r="C26" s="16"/>
      <c r="D26" s="16"/>
      <c r="E26" s="16"/>
      <c r="F26" s="22" t="s">
        <v>21</v>
      </c>
      <c r="G26" s="23" t="s">
        <v>22</v>
      </c>
      <c r="H26" s="17"/>
    </row>
    <row r="27" spans="1:8" ht="7.5" customHeight="1" x14ac:dyDescent="0.2">
      <c r="A27" s="16"/>
      <c r="B27" s="16"/>
      <c r="C27" s="16"/>
      <c r="D27" s="16"/>
      <c r="E27" s="16"/>
      <c r="F27" s="16"/>
      <c r="G27" s="16"/>
      <c r="H27" s="16"/>
    </row>
    <row r="28" spans="1:8" ht="25.5" customHeight="1" x14ac:dyDescent="0.2">
      <c r="A28" s="16"/>
      <c r="B28" s="16"/>
      <c r="C28" s="16"/>
      <c r="D28" s="16"/>
      <c r="E28" s="16"/>
      <c r="F28" s="104" t="s">
        <v>23</v>
      </c>
      <c r="G28" s="104"/>
      <c r="H28" s="17"/>
    </row>
    <row r="29" spans="1:8" ht="18" customHeight="1" x14ac:dyDescent="0.2">
      <c r="A29" s="16"/>
      <c r="B29" s="16"/>
      <c r="C29" s="16"/>
      <c r="D29" s="16"/>
      <c r="E29" s="16"/>
      <c r="F29" s="24" t="s">
        <v>24</v>
      </c>
      <c r="G29" s="25" t="s">
        <v>25</v>
      </c>
      <c r="H29" s="17"/>
    </row>
    <row r="30" spans="1:8" ht="18" customHeight="1" x14ac:dyDescent="0.2">
      <c r="A30" s="16"/>
      <c r="B30" s="16"/>
      <c r="C30" s="16"/>
      <c r="D30" s="16"/>
      <c r="E30" s="16"/>
      <c r="F30" s="26" t="s">
        <v>26</v>
      </c>
      <c r="G30" s="27" t="s">
        <v>27</v>
      </c>
      <c r="H30" s="17"/>
    </row>
    <row r="31" spans="1:8" ht="18" customHeight="1" x14ac:dyDescent="0.2">
      <c r="A31" s="16"/>
      <c r="B31" s="16"/>
      <c r="C31" s="16"/>
      <c r="D31" s="16"/>
      <c r="E31" s="16"/>
      <c r="F31" s="24" t="s">
        <v>28</v>
      </c>
      <c r="G31" s="25" t="s">
        <v>29</v>
      </c>
      <c r="H31" s="17"/>
    </row>
    <row r="32" spans="1:8" ht="18" customHeight="1" x14ac:dyDescent="0.2">
      <c r="A32" s="16"/>
      <c r="B32" s="16"/>
      <c r="C32" s="16"/>
      <c r="D32" s="16"/>
      <c r="E32" s="16"/>
      <c r="F32" s="26" t="s">
        <v>30</v>
      </c>
      <c r="G32" s="27" t="s">
        <v>31</v>
      </c>
      <c r="H32" s="17"/>
    </row>
    <row r="33" spans="1:8" ht="18" customHeight="1" x14ac:dyDescent="0.2">
      <c r="A33" s="16"/>
      <c r="B33" s="16"/>
      <c r="C33" s="16"/>
      <c r="D33" s="16"/>
      <c r="E33" s="16"/>
      <c r="F33" s="24" t="s">
        <v>32</v>
      </c>
      <c r="G33" s="25" t="s">
        <v>33</v>
      </c>
      <c r="H33" s="17"/>
    </row>
    <row r="34" spans="1:8" ht="7.5" customHeight="1" x14ac:dyDescent="0.2">
      <c r="A34" s="16"/>
      <c r="B34" s="16"/>
      <c r="C34" s="16"/>
      <c r="D34" s="16"/>
      <c r="E34" s="16"/>
      <c r="F34" s="17"/>
      <c r="G34" s="17"/>
      <c r="H34" s="17"/>
    </row>
    <row r="35" spans="1:8" ht="31.5" customHeight="1" x14ac:dyDescent="0.2">
      <c r="A35" s="16"/>
      <c r="B35" s="16"/>
      <c r="C35" s="16"/>
      <c r="D35" s="16"/>
      <c r="E35" s="16"/>
      <c r="F35" s="105" t="s">
        <v>34</v>
      </c>
      <c r="G35" s="105"/>
      <c r="H35" s="17"/>
    </row>
    <row r="36" spans="1:8" ht="15" customHeight="1" x14ac:dyDescent="0.2">
      <c r="A36" s="16"/>
      <c r="B36" s="28"/>
      <c r="C36" s="16"/>
      <c r="D36" s="16"/>
      <c r="E36" s="16"/>
      <c r="F36" s="17"/>
      <c r="G36" s="17"/>
      <c r="H36" s="17"/>
    </row>
    <row r="37" spans="1:8" ht="13.5" customHeight="1" x14ac:dyDescent="0.2">
      <c r="A37" s="16"/>
      <c r="B37" s="28"/>
      <c r="C37" s="16"/>
      <c r="D37" s="16"/>
      <c r="E37" s="16"/>
      <c r="F37" s="106" t="s">
        <v>35</v>
      </c>
      <c r="G37" s="106"/>
      <c r="H37" s="17"/>
    </row>
    <row r="38" spans="1:8" ht="15" customHeight="1" x14ac:dyDescent="0.2">
      <c r="A38" s="29"/>
      <c r="B38" s="29"/>
      <c r="C38" s="29"/>
      <c r="D38" s="29"/>
      <c r="E38" s="29"/>
    </row>
    <row r="39" spans="1:8" ht="15" customHeight="1" x14ac:dyDescent="0.2">
      <c r="A39" s="29"/>
      <c r="B39" s="29"/>
      <c r="C39" s="29"/>
      <c r="D39" s="29"/>
      <c r="E39" s="29"/>
    </row>
  </sheetData>
  <sheetProtection algorithmName="SHA-512" hashValue="oWZqUbrNOCJ0PV3k+B1mUnEwBBM15Z9k3/E8RZfgPi91IS+/8TwTTFEQJMgYak2XkT1WUmRphskXMQqIZBBUgg==" saltValue="rWbmZZxqnHHAf0Jwk2f3kQ==" spinCount="100000" sheet="1"/>
  <mergeCells count="16">
    <mergeCell ref="F37:G37"/>
    <mergeCell ref="F16:G16"/>
    <mergeCell ref="F17:G17"/>
    <mergeCell ref="F20:G20"/>
    <mergeCell ref="F28:G28"/>
    <mergeCell ref="F35:G35"/>
    <mergeCell ref="F8:G8"/>
    <mergeCell ref="F10:G10"/>
    <mergeCell ref="F11:G11"/>
    <mergeCell ref="F13:G13"/>
    <mergeCell ref="F14:G14"/>
    <mergeCell ref="B2:E2"/>
    <mergeCell ref="F2:G2"/>
    <mergeCell ref="B3:G3"/>
    <mergeCell ref="B6:G6"/>
    <mergeCell ref="F7:G7"/>
  </mergeCells>
  <pageMargins left="0.4" right="0.4" top="0.75" bottom="0.5" header="0.2" footer="0.2"/>
  <pageSetup paperSize="9" fitToHeight="0" orientation="portrait" horizontalDpi="300" verticalDpi="300"/>
  <headerFooter>
    <oddHeader>&amp;L&amp;"Arial,Bold"  AGENZ — Classeur du Chef d'Agence 2025&amp;R&amp;"Arial,Regular"&amp;9 Page &amp;P / &amp;N</oddHeader>
    <oddFooter>&amp;L&amp;"Arial,Regular"&amp;8 &amp;"Calibri,Regular"AGENZ SecurOps 2025 — Le Classeur du Chef d'Agence&amp;C&amp;8 ffd07a62.ooda-cockpit.pages.dev&amp;R&amp;"Arial,Regular"&amp;8 &amp;"Calibri,Regular"Page &amp;P /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2"/>
  <sheetViews>
    <sheetView showGridLines="0" zoomScaleNormal="100" workbookViewId="0">
      <pane ySplit="4" topLeftCell="A5" activePane="bottomLeft" state="frozen"/>
      <selection pane="bottomLeft" activeCell="K9" sqref="K9"/>
    </sheetView>
  </sheetViews>
  <sheetFormatPr baseColWidth="10" defaultColWidth="8.83203125" defaultRowHeight="15" x14ac:dyDescent="0.2"/>
  <cols>
    <col min="1" max="1" width="6" style="15" customWidth="1"/>
    <col min="2" max="2" width="30" style="15" customWidth="1"/>
    <col min="3" max="3" width="18" style="15" customWidth="1"/>
    <col min="4" max="4" width="3" style="15" customWidth="1"/>
    <col min="5" max="5" width="6" style="15" customWidth="1"/>
    <col min="6" max="6" width="36" style="15" customWidth="1"/>
    <col min="7" max="7" width="20" style="15" customWidth="1"/>
    <col min="8" max="8" width="3" style="15" customWidth="1"/>
    <col min="9" max="9" width="8" style="15" customWidth="1"/>
    <col min="10" max="11" width="14" style="15" customWidth="1"/>
    <col min="12" max="14" width="12" style="15" customWidth="1"/>
    <col min="15" max="15" width="0.1640625" style="15" customWidth="1"/>
  </cols>
  <sheetData>
    <row r="1" spans="1:19" ht="42" customHeight="1" x14ac:dyDescent="0.2">
      <c r="A1" s="18"/>
      <c r="B1" s="18"/>
      <c r="C1" s="18"/>
      <c r="D1" s="14" t="s">
        <v>36</v>
      </c>
      <c r="E1" s="14"/>
      <c r="F1" s="14"/>
      <c r="G1" s="14"/>
      <c r="H1" s="14"/>
      <c r="I1" s="14"/>
      <c r="J1" s="14"/>
      <c r="K1" s="14"/>
      <c r="L1" s="18"/>
      <c r="M1" s="17"/>
      <c r="N1" s="17"/>
      <c r="O1" s="17"/>
      <c r="P1" s="17"/>
      <c r="Q1" s="17"/>
      <c r="R1" s="17"/>
      <c r="S1" s="17"/>
    </row>
    <row r="2" spans="1:19" ht="18" customHeight="1" x14ac:dyDescent="0.2">
      <c r="A2" s="13" t="s">
        <v>37</v>
      </c>
      <c r="B2" s="13"/>
      <c r="C2" s="13"/>
      <c r="D2" s="13"/>
      <c r="E2" s="13"/>
      <c r="F2" s="13"/>
      <c r="G2" s="13"/>
      <c r="H2" s="13"/>
      <c r="I2" s="13"/>
      <c r="J2" s="13"/>
      <c r="K2" s="13"/>
      <c r="L2" s="30"/>
      <c r="M2" s="17"/>
      <c r="N2" s="17"/>
      <c r="O2" s="17"/>
      <c r="P2" s="17"/>
      <c r="Q2" s="17"/>
      <c r="R2" s="17"/>
      <c r="S2" s="17"/>
    </row>
    <row r="3" spans="1:19" ht="24" customHeight="1" x14ac:dyDescent="0.2">
      <c r="A3" s="12" t="s">
        <v>38</v>
      </c>
      <c r="B3" s="12"/>
      <c r="C3" s="12"/>
      <c r="D3" s="17"/>
      <c r="E3" s="11" t="s">
        <v>39</v>
      </c>
      <c r="F3" s="11"/>
      <c r="G3" s="11"/>
      <c r="H3" s="17"/>
      <c r="I3" s="99" t="s">
        <v>40</v>
      </c>
      <c r="J3" s="99"/>
      <c r="K3" s="99"/>
      <c r="L3" s="99"/>
      <c r="M3" s="99"/>
      <c r="N3" s="17"/>
      <c r="O3" s="17"/>
      <c r="P3" s="17"/>
      <c r="Q3" s="17"/>
      <c r="R3" s="17"/>
      <c r="S3" s="17"/>
    </row>
    <row r="4" spans="1:19" ht="19.5" customHeight="1" x14ac:dyDescent="0.2">
      <c r="A4" s="31" t="s">
        <v>41</v>
      </c>
      <c r="B4" s="31" t="s">
        <v>42</v>
      </c>
      <c r="C4" s="32" t="s">
        <v>43</v>
      </c>
      <c r="D4" s="17"/>
      <c r="E4" s="33" t="s">
        <v>41</v>
      </c>
      <c r="F4" s="33" t="s">
        <v>44</v>
      </c>
      <c r="G4" s="34" t="s">
        <v>45</v>
      </c>
      <c r="H4" s="17"/>
      <c r="I4" s="35" t="s">
        <v>46</v>
      </c>
      <c r="J4" s="35" t="s">
        <v>47</v>
      </c>
      <c r="K4" s="35" t="s">
        <v>48</v>
      </c>
      <c r="L4" s="36" t="s">
        <v>49</v>
      </c>
      <c r="M4" s="37" t="s">
        <v>50</v>
      </c>
      <c r="N4" s="17"/>
      <c r="O4" s="17"/>
      <c r="P4" s="17"/>
      <c r="Q4" s="17"/>
      <c r="R4" s="17"/>
      <c r="S4" s="17"/>
    </row>
    <row r="5" spans="1:19" ht="18" customHeight="1" x14ac:dyDescent="0.2">
      <c r="A5" s="38">
        <v>1</v>
      </c>
      <c r="B5" s="39" t="s">
        <v>51</v>
      </c>
      <c r="C5" s="40">
        <v>18.5</v>
      </c>
      <c r="D5" s="17"/>
      <c r="E5" s="38">
        <v>1</v>
      </c>
      <c r="F5" s="39" t="s">
        <v>52</v>
      </c>
      <c r="G5" s="40">
        <v>28</v>
      </c>
      <c r="H5" s="17"/>
      <c r="I5" s="41" t="s">
        <v>53</v>
      </c>
      <c r="J5" s="41" t="s">
        <v>54</v>
      </c>
      <c r="K5" s="42" t="s">
        <v>55</v>
      </c>
      <c r="L5" s="43">
        <f t="shared" ref="L5:L14" si="0">IF(OR(J5="",K5="",M5="Repos",M5="Congé Payé"),0,IFERROR(IF(TIMEVALUE(K5)&lt;TIMEVALUE(J5),(1-TIMEVALUE(J5)+TIMEVALUE(K5))*24,(TIMEVALUE(K5)-TIMEVALUE(J5))*24),0))</f>
        <v>12</v>
      </c>
      <c r="M5" s="44" t="str">
        <f>IF(J5="","",J5&amp;"-"&amp;K5)</f>
        <v>08:00-20:00</v>
      </c>
      <c r="N5" s="17"/>
      <c r="O5" s="17"/>
      <c r="P5" s="17"/>
      <c r="Q5" s="17"/>
      <c r="R5" s="17"/>
      <c r="S5" s="17"/>
    </row>
    <row r="6" spans="1:19" ht="18" customHeight="1" x14ac:dyDescent="0.2">
      <c r="A6" s="45">
        <v>2</v>
      </c>
      <c r="B6" s="39" t="s">
        <v>56</v>
      </c>
      <c r="C6" s="40">
        <v>19</v>
      </c>
      <c r="D6" s="17"/>
      <c r="E6" s="45">
        <v>2</v>
      </c>
      <c r="F6" s="39" t="s">
        <v>57</v>
      </c>
      <c r="G6" s="40">
        <v>32.5</v>
      </c>
      <c r="H6" s="17"/>
      <c r="I6" s="41" t="s">
        <v>58</v>
      </c>
      <c r="J6" s="41" t="s">
        <v>55</v>
      </c>
      <c r="K6" s="42" t="s">
        <v>54</v>
      </c>
      <c r="L6" s="43">
        <f t="shared" si="0"/>
        <v>11.999999999999998</v>
      </c>
      <c r="M6" s="46" t="str">
        <f>IF(J6="","",J6&amp;"-"&amp;K6)</f>
        <v>20:00-08:00</v>
      </c>
      <c r="N6" s="17"/>
      <c r="O6" s="17"/>
      <c r="P6" s="17"/>
      <c r="Q6" s="17"/>
      <c r="R6" s="17"/>
      <c r="S6" s="17"/>
    </row>
    <row r="7" spans="1:19" ht="18" customHeight="1" x14ac:dyDescent="0.2">
      <c r="A7" s="38">
        <v>3</v>
      </c>
      <c r="B7" s="39" t="s">
        <v>59</v>
      </c>
      <c r="C7" s="40">
        <v>18.75</v>
      </c>
      <c r="D7" s="17"/>
      <c r="E7" s="38">
        <v>3</v>
      </c>
      <c r="F7" s="39" t="s">
        <v>60</v>
      </c>
      <c r="G7" s="40">
        <v>26</v>
      </c>
      <c r="H7" s="17"/>
      <c r="I7" s="41" t="s">
        <v>61</v>
      </c>
      <c r="J7" s="41" t="s">
        <v>62</v>
      </c>
      <c r="K7" s="42" t="s">
        <v>63</v>
      </c>
      <c r="L7" s="43">
        <f t="shared" si="0"/>
        <v>8</v>
      </c>
      <c r="M7" s="46" t="str">
        <f>IF(J7="","",J7&amp;"-"&amp;K7)</f>
        <v>06:00-14:00</v>
      </c>
      <c r="N7" s="17"/>
      <c r="O7" s="17"/>
      <c r="P7" s="17"/>
      <c r="Q7" s="17"/>
      <c r="R7" s="17"/>
      <c r="S7" s="17"/>
    </row>
    <row r="8" spans="1:19" ht="18" customHeight="1" x14ac:dyDescent="0.2">
      <c r="A8" s="45">
        <v>4</v>
      </c>
      <c r="B8" s="39" t="s">
        <v>64</v>
      </c>
      <c r="C8" s="40">
        <v>17.8</v>
      </c>
      <c r="D8" s="17"/>
      <c r="E8" s="45">
        <v>4</v>
      </c>
      <c r="F8" s="39" t="s">
        <v>65</v>
      </c>
      <c r="G8" s="40">
        <v>30</v>
      </c>
      <c r="H8" s="17"/>
      <c r="I8" s="41" t="s">
        <v>66</v>
      </c>
      <c r="J8" s="41" t="s">
        <v>63</v>
      </c>
      <c r="K8" s="42" t="s">
        <v>67</v>
      </c>
      <c r="L8" s="43">
        <f t="shared" si="0"/>
        <v>7.9999999999999982</v>
      </c>
      <c r="M8" s="44" t="str">
        <f>IF(J8="","",J8&amp;"-"&amp;K8)</f>
        <v>14:00-22:00</v>
      </c>
      <c r="N8" s="17"/>
      <c r="O8" s="17"/>
      <c r="P8" s="17"/>
      <c r="Q8" s="17"/>
      <c r="R8" s="17"/>
      <c r="S8" s="17"/>
    </row>
    <row r="9" spans="1:19" ht="18" customHeight="1" x14ac:dyDescent="0.2">
      <c r="A9" s="38">
        <v>5</v>
      </c>
      <c r="B9" s="39" t="s">
        <v>68</v>
      </c>
      <c r="C9" s="40">
        <v>19.25</v>
      </c>
      <c r="D9" s="17"/>
      <c r="E9" s="38">
        <v>5</v>
      </c>
      <c r="F9" s="39" t="s">
        <v>69</v>
      </c>
      <c r="G9" s="40">
        <v>25.5</v>
      </c>
      <c r="H9" s="17"/>
      <c r="I9" s="41" t="s">
        <v>70</v>
      </c>
      <c r="J9" s="41" t="s">
        <v>71</v>
      </c>
      <c r="K9" s="42" t="s">
        <v>72</v>
      </c>
      <c r="L9" s="43">
        <f t="shared" si="0"/>
        <v>10</v>
      </c>
      <c r="M9" s="44" t="str">
        <f>IF(J9="","",J9&amp;"-"&amp;K9)</f>
        <v>21:00-07:00</v>
      </c>
      <c r="N9" s="17"/>
      <c r="O9" s="17"/>
      <c r="P9" s="17"/>
      <c r="Q9" s="17"/>
      <c r="R9" s="17"/>
      <c r="S9" s="17"/>
    </row>
    <row r="10" spans="1:19" ht="18" customHeight="1" x14ac:dyDescent="0.2">
      <c r="A10" s="45">
        <v>6</v>
      </c>
      <c r="B10" s="39" t="s">
        <v>73</v>
      </c>
      <c r="C10" s="40">
        <v>18</v>
      </c>
      <c r="D10" s="17"/>
      <c r="E10" s="45">
        <v>6</v>
      </c>
      <c r="F10" s="39" t="s">
        <v>74</v>
      </c>
      <c r="G10" s="40">
        <v>35</v>
      </c>
      <c r="H10" s="17"/>
      <c r="I10" s="41" t="s">
        <v>75</v>
      </c>
      <c r="J10" s="47" t="s">
        <v>76</v>
      </c>
      <c r="K10" s="48"/>
      <c r="L10" s="43">
        <f t="shared" si="0"/>
        <v>0</v>
      </c>
      <c r="M10" s="49" t="s">
        <v>77</v>
      </c>
      <c r="N10" s="17"/>
      <c r="O10" s="17"/>
      <c r="P10" s="17"/>
      <c r="Q10" s="17"/>
      <c r="R10" s="17"/>
      <c r="S10" s="17"/>
    </row>
    <row r="11" spans="1:19" ht="18" customHeight="1" x14ac:dyDescent="0.2">
      <c r="A11" s="38">
        <v>7</v>
      </c>
      <c r="B11" s="39" t="s">
        <v>78</v>
      </c>
      <c r="C11" s="40">
        <v>18.5</v>
      </c>
      <c r="D11" s="17"/>
      <c r="E11" s="38">
        <v>7</v>
      </c>
      <c r="F11" s="39" t="s">
        <v>79</v>
      </c>
      <c r="G11" s="40">
        <v>27</v>
      </c>
      <c r="H11" s="17"/>
      <c r="I11" s="41" t="s">
        <v>80</v>
      </c>
      <c r="J11" s="47" t="s">
        <v>76</v>
      </c>
      <c r="K11" s="48"/>
      <c r="L11" s="43">
        <f t="shared" si="0"/>
        <v>0</v>
      </c>
      <c r="M11" s="50" t="s">
        <v>81</v>
      </c>
      <c r="N11" s="17"/>
      <c r="O11" s="17"/>
      <c r="P11" s="17"/>
      <c r="Q11" s="17"/>
      <c r="R11" s="17"/>
      <c r="S11" s="17"/>
    </row>
    <row r="12" spans="1:19" ht="18" customHeight="1" x14ac:dyDescent="0.2">
      <c r="A12" s="45">
        <v>8</v>
      </c>
      <c r="B12" s="39" t="s">
        <v>82</v>
      </c>
      <c r="C12" s="40">
        <v>17.5</v>
      </c>
      <c r="D12" s="17"/>
      <c r="E12" s="45">
        <v>8</v>
      </c>
      <c r="F12" s="39" t="s">
        <v>83</v>
      </c>
      <c r="G12" s="40">
        <v>24</v>
      </c>
      <c r="H12" s="17"/>
      <c r="I12" s="41"/>
      <c r="J12" s="41"/>
      <c r="K12" s="42"/>
      <c r="L12" s="43">
        <f t="shared" si="0"/>
        <v>0</v>
      </c>
      <c r="M12" s="46" t="str">
        <f>IF(J12="","",J12&amp;"-"&amp;K12)</f>
        <v/>
      </c>
      <c r="N12" s="17"/>
      <c r="O12" s="17"/>
      <c r="P12" s="17"/>
      <c r="Q12" s="17"/>
      <c r="R12" s="17"/>
      <c r="S12" s="17"/>
    </row>
    <row r="13" spans="1:19" ht="18" customHeight="1" x14ac:dyDescent="0.2">
      <c r="A13" s="38">
        <v>9</v>
      </c>
      <c r="B13" s="39" t="s">
        <v>84</v>
      </c>
      <c r="C13" s="40">
        <v>19</v>
      </c>
      <c r="D13" s="17"/>
      <c r="E13" s="38">
        <v>9</v>
      </c>
      <c r="F13" s="39" t="s">
        <v>85</v>
      </c>
      <c r="G13" s="40">
        <v>26.5</v>
      </c>
      <c r="H13" s="17"/>
      <c r="I13" s="41"/>
      <c r="J13" s="41"/>
      <c r="K13" s="42"/>
      <c r="L13" s="43">
        <f t="shared" si="0"/>
        <v>0</v>
      </c>
      <c r="M13" s="46" t="str">
        <f>IF(J13="","",J13&amp;"-"&amp;K13)</f>
        <v/>
      </c>
      <c r="N13" s="17"/>
      <c r="O13" s="17"/>
      <c r="P13" s="17"/>
      <c r="Q13" s="17"/>
      <c r="R13" s="17"/>
      <c r="S13" s="17"/>
    </row>
    <row r="14" spans="1:19" ht="18" customHeight="1" x14ac:dyDescent="0.2">
      <c r="A14" s="45">
        <v>10</v>
      </c>
      <c r="B14" s="39" t="s">
        <v>86</v>
      </c>
      <c r="C14" s="40">
        <v>18.25</v>
      </c>
      <c r="D14" s="17"/>
      <c r="E14" s="45">
        <v>10</v>
      </c>
      <c r="F14" s="39" t="s">
        <v>87</v>
      </c>
      <c r="G14" s="40">
        <v>33</v>
      </c>
      <c r="H14" s="17"/>
      <c r="I14" s="41"/>
      <c r="J14" s="41"/>
      <c r="K14" s="42"/>
      <c r="L14" s="43">
        <f t="shared" si="0"/>
        <v>0</v>
      </c>
      <c r="M14" s="46" t="str">
        <f>IF(J14="","",J14&amp;"-"&amp;K14)</f>
        <v/>
      </c>
      <c r="N14" s="17"/>
      <c r="O14" s="17"/>
      <c r="P14" s="17"/>
      <c r="Q14" s="17"/>
      <c r="R14" s="17"/>
      <c r="S14" s="17"/>
    </row>
    <row r="15" spans="1:19" ht="16.5" customHeight="1" x14ac:dyDescent="0.2">
      <c r="A15" s="38">
        <v>11</v>
      </c>
      <c r="B15" s="39" t="s">
        <v>88</v>
      </c>
      <c r="C15" s="40">
        <v>19</v>
      </c>
      <c r="D15" s="17"/>
      <c r="E15" s="38">
        <v>11</v>
      </c>
      <c r="F15" s="39"/>
      <c r="G15" s="40"/>
      <c r="H15" s="17"/>
      <c r="I15" s="17"/>
      <c r="J15" s="17"/>
      <c r="K15" s="17"/>
      <c r="L15" s="17"/>
      <c r="M15" s="17"/>
      <c r="N15" s="17"/>
      <c r="O15" s="17"/>
      <c r="P15" s="17"/>
      <c r="Q15" s="17"/>
      <c r="R15" s="17"/>
      <c r="S15" s="17"/>
    </row>
    <row r="16" spans="1:19" ht="19.5" customHeight="1" x14ac:dyDescent="0.2">
      <c r="A16" s="45">
        <v>12</v>
      </c>
      <c r="B16" s="39" t="s">
        <v>89</v>
      </c>
      <c r="C16" s="40">
        <v>21</v>
      </c>
      <c r="D16" s="17"/>
      <c r="E16" s="45">
        <v>12</v>
      </c>
      <c r="F16" s="39"/>
      <c r="G16" s="40"/>
      <c r="H16" s="17"/>
      <c r="I16" s="107" t="s">
        <v>90</v>
      </c>
      <c r="J16" s="107"/>
      <c r="K16" s="107"/>
      <c r="L16" s="107"/>
      <c r="M16" s="107"/>
      <c r="N16" s="17"/>
      <c r="O16" s="17"/>
      <c r="P16" s="17"/>
      <c r="Q16" s="17"/>
      <c r="R16" s="17"/>
      <c r="S16" s="17"/>
    </row>
    <row r="17" spans="1:19" ht="16.5" customHeight="1" x14ac:dyDescent="0.2">
      <c r="A17" s="38">
        <v>13</v>
      </c>
      <c r="B17" s="39" t="s">
        <v>91</v>
      </c>
      <c r="C17" s="40">
        <v>22</v>
      </c>
      <c r="D17" s="17"/>
      <c r="E17" s="38">
        <v>13</v>
      </c>
      <c r="F17" s="39"/>
      <c r="G17" s="40"/>
      <c r="H17" s="17"/>
      <c r="I17" s="17"/>
      <c r="J17" s="17"/>
      <c r="K17" s="17"/>
      <c r="L17" s="17"/>
      <c r="M17" s="17"/>
      <c r="N17" s="17"/>
      <c r="O17" s="17"/>
      <c r="P17" s="17"/>
      <c r="Q17" s="17"/>
      <c r="R17" s="17"/>
      <c r="S17" s="17"/>
    </row>
    <row r="18" spans="1:19" ht="16.5" customHeight="1" x14ac:dyDescent="0.2">
      <c r="A18" s="45">
        <v>14</v>
      </c>
      <c r="B18" s="39" t="s">
        <v>92</v>
      </c>
      <c r="C18" s="40">
        <v>17.8</v>
      </c>
      <c r="D18" s="17"/>
      <c r="E18" s="45">
        <v>14</v>
      </c>
      <c r="F18" s="39"/>
      <c r="G18" s="40"/>
      <c r="H18" s="17"/>
      <c r="I18" s="17"/>
      <c r="J18" s="17"/>
      <c r="K18" s="17"/>
      <c r="L18" s="17"/>
      <c r="M18" s="17"/>
      <c r="N18" s="17"/>
      <c r="O18" s="17"/>
      <c r="P18" s="17"/>
      <c r="Q18" s="17"/>
      <c r="R18" s="17"/>
      <c r="S18" s="17"/>
    </row>
    <row r="19" spans="1:19" ht="16.5" customHeight="1" x14ac:dyDescent="0.2">
      <c r="A19" s="38">
        <v>15</v>
      </c>
      <c r="B19" s="39" t="s">
        <v>93</v>
      </c>
      <c r="C19" s="40">
        <v>19.25</v>
      </c>
      <c r="D19" s="17"/>
      <c r="E19" s="38">
        <v>15</v>
      </c>
      <c r="F19" s="39"/>
      <c r="G19" s="40"/>
      <c r="H19" s="17"/>
      <c r="I19" s="17"/>
      <c r="J19" s="17"/>
      <c r="K19" s="17"/>
      <c r="L19" s="17"/>
      <c r="M19" s="17"/>
      <c r="N19" s="17"/>
      <c r="O19" s="17"/>
      <c r="P19" s="17"/>
      <c r="Q19" s="17"/>
      <c r="R19" s="17"/>
      <c r="S19" s="17"/>
    </row>
    <row r="20" spans="1:19" ht="16.5" customHeight="1" x14ac:dyDescent="0.2">
      <c r="A20" s="45">
        <v>16</v>
      </c>
      <c r="B20" s="39" t="s">
        <v>94</v>
      </c>
      <c r="C20" s="40">
        <v>17.8</v>
      </c>
      <c r="D20" s="17"/>
      <c r="E20" s="45">
        <v>16</v>
      </c>
      <c r="F20" s="39"/>
      <c r="G20" s="40"/>
      <c r="H20" s="17"/>
      <c r="I20" s="17"/>
      <c r="J20" s="17"/>
      <c r="K20" s="17"/>
      <c r="L20" s="17"/>
      <c r="M20" s="17"/>
      <c r="N20" s="17"/>
      <c r="O20" s="17"/>
      <c r="P20" s="17"/>
      <c r="Q20" s="17"/>
      <c r="R20" s="17"/>
      <c r="S20" s="17"/>
    </row>
    <row r="21" spans="1:19" ht="16.5" customHeight="1" x14ac:dyDescent="0.2">
      <c r="A21" s="38">
        <v>17</v>
      </c>
      <c r="B21" s="39" t="s">
        <v>95</v>
      </c>
      <c r="C21" s="40">
        <v>17.8</v>
      </c>
      <c r="D21" s="17"/>
      <c r="E21" s="38">
        <v>17</v>
      </c>
      <c r="F21" s="39"/>
      <c r="G21" s="40"/>
      <c r="H21" s="17"/>
      <c r="I21" s="17"/>
      <c r="J21" s="17"/>
      <c r="K21" s="17"/>
      <c r="L21" s="17"/>
      <c r="M21" s="17"/>
      <c r="N21" s="17"/>
      <c r="O21" s="17"/>
      <c r="P21" s="17"/>
      <c r="Q21" s="17"/>
      <c r="R21" s="17"/>
      <c r="S21" s="17"/>
    </row>
    <row r="22" spans="1:19" ht="16.5" customHeight="1" x14ac:dyDescent="0.2">
      <c r="A22" s="45">
        <v>18</v>
      </c>
      <c r="B22" s="39" t="s">
        <v>96</v>
      </c>
      <c r="C22" s="40">
        <v>19.25</v>
      </c>
      <c r="D22" s="17"/>
      <c r="E22" s="45">
        <v>18</v>
      </c>
      <c r="F22" s="39"/>
      <c r="G22" s="40"/>
      <c r="H22" s="17"/>
      <c r="I22" s="17"/>
      <c r="J22" s="17"/>
      <c r="K22" s="17"/>
      <c r="L22" s="17"/>
      <c r="M22" s="17"/>
      <c r="N22" s="17"/>
      <c r="O22" s="17"/>
      <c r="P22" s="17"/>
      <c r="Q22" s="17"/>
      <c r="R22" s="17"/>
      <c r="S22" s="17"/>
    </row>
    <row r="23" spans="1:19" ht="16.5" customHeight="1" x14ac:dyDescent="0.2">
      <c r="A23" s="38">
        <v>19</v>
      </c>
      <c r="B23" s="39" t="s">
        <v>97</v>
      </c>
      <c r="C23" s="40">
        <v>18</v>
      </c>
      <c r="D23" s="17"/>
      <c r="E23" s="38">
        <v>19</v>
      </c>
      <c r="F23" s="39"/>
      <c r="G23" s="40"/>
      <c r="H23" s="17"/>
      <c r="I23" s="17"/>
      <c r="J23" s="17"/>
      <c r="K23" s="17"/>
      <c r="L23" s="17"/>
      <c r="M23" s="17"/>
      <c r="N23" s="17"/>
      <c r="O23" s="17"/>
      <c r="P23" s="17"/>
      <c r="Q23" s="17"/>
      <c r="R23" s="17"/>
      <c r="S23" s="17"/>
    </row>
    <row r="24" spans="1:19" ht="16.5" customHeight="1" x14ac:dyDescent="0.2">
      <c r="A24" s="45">
        <v>20</v>
      </c>
      <c r="B24" s="39" t="s">
        <v>98</v>
      </c>
      <c r="C24" s="40">
        <v>18.5</v>
      </c>
      <c r="D24" s="17"/>
      <c r="E24" s="45">
        <v>20</v>
      </c>
      <c r="F24" s="39"/>
      <c r="G24" s="40"/>
      <c r="H24" s="17"/>
      <c r="I24" s="17"/>
      <c r="J24" s="17"/>
      <c r="K24" s="17"/>
      <c r="L24" s="17"/>
      <c r="M24" s="17"/>
      <c r="N24" s="17"/>
      <c r="O24" s="17"/>
      <c r="P24" s="17"/>
      <c r="Q24" s="17"/>
      <c r="R24" s="17"/>
      <c r="S24" s="17"/>
    </row>
    <row r="25" spans="1:19" ht="16.5" customHeight="1" x14ac:dyDescent="0.2">
      <c r="A25" s="38">
        <v>21</v>
      </c>
      <c r="B25" s="39"/>
      <c r="C25" s="40"/>
      <c r="D25" s="17"/>
      <c r="E25" s="17"/>
      <c r="F25" s="17"/>
      <c r="G25" s="17"/>
      <c r="H25" s="17"/>
      <c r="I25" s="17"/>
      <c r="J25" s="17"/>
      <c r="K25" s="17"/>
      <c r="L25" s="17"/>
      <c r="M25" s="17"/>
      <c r="N25" s="17"/>
      <c r="O25" s="17"/>
      <c r="P25" s="17"/>
      <c r="Q25" s="17"/>
      <c r="R25" s="17"/>
      <c r="S25" s="17"/>
    </row>
    <row r="26" spans="1:19" ht="16.5" customHeight="1" x14ac:dyDescent="0.2">
      <c r="A26" s="45">
        <v>22</v>
      </c>
      <c r="B26" s="39"/>
      <c r="C26" s="40"/>
      <c r="D26" s="17"/>
      <c r="E26" s="17"/>
      <c r="F26" s="17"/>
      <c r="G26" s="17"/>
      <c r="H26" s="17"/>
      <c r="I26" s="17"/>
      <c r="J26" s="17"/>
      <c r="K26" s="17"/>
      <c r="L26" s="17"/>
      <c r="M26" s="17"/>
      <c r="N26" s="17"/>
      <c r="O26" s="17"/>
      <c r="P26" s="17"/>
      <c r="Q26" s="17"/>
      <c r="R26" s="17"/>
      <c r="S26" s="17"/>
    </row>
    <row r="27" spans="1:19" ht="16.5" customHeight="1" x14ac:dyDescent="0.2">
      <c r="A27" s="38">
        <v>23</v>
      </c>
      <c r="B27" s="39"/>
      <c r="C27" s="40"/>
    </row>
    <row r="28" spans="1:19" ht="16.5" customHeight="1" x14ac:dyDescent="0.2">
      <c r="A28" s="45">
        <v>24</v>
      </c>
      <c r="B28" s="39"/>
      <c r="C28" s="40"/>
    </row>
    <row r="29" spans="1:19" ht="16.5" customHeight="1" x14ac:dyDescent="0.2">
      <c r="A29" s="38">
        <v>25</v>
      </c>
      <c r="B29" s="39"/>
      <c r="C29" s="40"/>
    </row>
    <row r="30" spans="1:19" ht="16.5" customHeight="1" x14ac:dyDescent="0.2">
      <c r="A30" s="45">
        <v>26</v>
      </c>
      <c r="B30" s="39"/>
      <c r="C30" s="40"/>
    </row>
    <row r="31" spans="1:19" ht="16.5" customHeight="1" x14ac:dyDescent="0.2">
      <c r="A31" s="38">
        <v>27</v>
      </c>
      <c r="B31" s="39"/>
      <c r="C31" s="40"/>
    </row>
    <row r="32" spans="1:19" ht="16.5" customHeight="1" x14ac:dyDescent="0.2">
      <c r="A32" s="45">
        <v>28</v>
      </c>
      <c r="B32" s="39"/>
      <c r="C32" s="40"/>
    </row>
    <row r="33" spans="1:11" ht="16.5" customHeight="1" x14ac:dyDescent="0.2">
      <c r="A33" s="38">
        <v>29</v>
      </c>
      <c r="B33" s="39"/>
      <c r="C33" s="40"/>
    </row>
    <row r="34" spans="1:11" ht="16.5" customHeight="1" x14ac:dyDescent="0.2">
      <c r="A34" s="45">
        <v>30</v>
      </c>
      <c r="B34" s="39"/>
      <c r="C34" s="40"/>
    </row>
    <row r="36" spans="1:11" ht="19.5" customHeight="1" x14ac:dyDescent="0.2">
      <c r="A36" s="108" t="str">
        <f>IF(COUNTA(B5:B34)&gt;=30,"🔴  Limite de 30 agents atteinte. Sur AGENZ : agents illimités.","✅  Agents enregistrés : "&amp;COUNTA(B5:B34)&amp;" / 30  —  Places restantes : "&amp;(30-COUNTA(B5:B34)))</f>
        <v>✅  Agents enregistrés : 20 / 30  —  Places restantes : 10</v>
      </c>
      <c r="B36" s="108"/>
      <c r="C36" s="108"/>
      <c r="D36" s="108"/>
      <c r="E36" s="108"/>
      <c r="F36" s="108"/>
      <c r="G36" s="108"/>
    </row>
    <row r="37" spans="1:11" ht="21.75" customHeight="1" x14ac:dyDescent="0.2">
      <c r="I37" s="109" t="s">
        <v>99</v>
      </c>
      <c r="J37" s="109"/>
      <c r="K37" s="109"/>
    </row>
    <row r="38" spans="1:11" ht="16.5" customHeight="1" x14ac:dyDescent="0.2">
      <c r="I38" s="110" t="s">
        <v>100</v>
      </c>
      <c r="J38" s="110"/>
      <c r="K38" s="110"/>
    </row>
    <row r="39" spans="1:11" ht="16.5" customHeight="1" x14ac:dyDescent="0.2">
      <c r="I39" s="111" t="s">
        <v>101</v>
      </c>
      <c r="J39" s="111"/>
      <c r="K39" s="111"/>
    </row>
    <row r="40" spans="1:11" ht="16.5" customHeight="1" x14ac:dyDescent="0.2">
      <c r="I40" s="112" t="s">
        <v>102</v>
      </c>
      <c r="J40" s="112"/>
      <c r="K40" s="112"/>
    </row>
    <row r="41" spans="1:11" ht="16.5" customHeight="1" x14ac:dyDescent="0.2">
      <c r="I41" s="113" t="s">
        <v>103</v>
      </c>
      <c r="J41" s="113"/>
      <c r="K41" s="113"/>
    </row>
    <row r="42" spans="1:11" ht="16.5" customHeight="1" x14ac:dyDescent="0.2">
      <c r="I42" s="114" t="s">
        <v>104</v>
      </c>
      <c r="J42" s="114"/>
      <c r="K42" s="114"/>
    </row>
  </sheetData>
  <sheetProtection password="8ED4" sheet="1" sort="0"/>
  <mergeCells count="13">
    <mergeCell ref="I40:K40"/>
    <mergeCell ref="I41:K41"/>
    <mergeCell ref="I42:K42"/>
    <mergeCell ref="I16:M16"/>
    <mergeCell ref="A36:G36"/>
    <mergeCell ref="I37:K37"/>
    <mergeCell ref="I38:K38"/>
    <mergeCell ref="I39:K39"/>
    <mergeCell ref="D1:K1"/>
    <mergeCell ref="A2:K2"/>
    <mergeCell ref="A3:C3"/>
    <mergeCell ref="E3:G3"/>
    <mergeCell ref="I3:M3"/>
  </mergeCells>
  <dataValidations count="2">
    <dataValidation type="list" allowBlank="1" showInputMessage="1" promptTitle="Heure de début" prompt="Choisissez l'heure de début de la vacation" sqref="J5:J14" xr:uid="{00000000-0002-0000-0100-000000000000}">
      <formula1>"00:00,00:30,01:00,01:30,02:00,02:30,03:00,03:30,04:00,04:30,05:00,05:30,06:00,06:30,07:00,07:30,08:00,08:30,09:00,09:30,10:00,10:30,11:00,11:30,12:00,12:30,13:00,13:30,14:00,14:30,15:00,15:30,16:00,16:30,17:00,17:30,18:00,18:30,19:00,19:30,20:00,20:30,21:"</formula1>
      <formula2>0</formula2>
    </dataValidation>
    <dataValidation type="list" allowBlank="1" showInputMessage="1" promptTitle="Heure de fin" prompt="Choisissez l'heure de fin (si fin &lt; début = vacation de nuit)" sqref="K5:K14" xr:uid="{00000000-0002-0000-0100-000001000000}">
      <formula1>"00:00,00:30,01:00,01:30,02:00,02:30,03:00,03:30,04:00,04:30,05:00,05:30,06:00,06:30,07:00,07:30,08:00,08:30,09:00,09:30,10:00,10:30,11:00,11:30,12:00,12:30,13:00,13:30,14:00,14:30,15:00,15:30,16:00,16:30,17:00,17:30,18:00,18:30,19:00,19:30,20:00,20:30,21:"</formula1>
      <formula2>0</formula2>
    </dataValidation>
  </dataValidations>
  <pageMargins left="0.4" right="0.4" top="0.75" bottom="0.5" header="0.2" footer="0.2"/>
  <pageSetup paperSize="9" fitToHeight="0" orientation="landscape" horizontalDpi="300" verticalDpi="300"/>
  <headerFooter>
    <oddHeader>&amp;L&amp;"Arial,Bold"  Vos Paramètres — Agents · Sites · Vacations&amp;R&amp;"Arial,Regular"&amp;9 Page &amp;P / &amp;N</oddHeader>
    <oddFooter>&amp;L&amp;"Arial,Regular"&amp;8 &amp;"Calibri,Regular"AGENZ SecurOps 2025 — Le Classeur du Chef d'Agence&amp;C&amp;8 ffd07a62.ooda-cockpit.pages.dev&amp;R&amp;"Arial,Regular"&amp;8 &amp;"Calibri,Regular"Page &amp;P /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37"/>
  <sheetViews>
    <sheetView showGridLines="0" zoomScaleNormal="100" workbookViewId="0">
      <pane ySplit="7" topLeftCell="A8" activePane="bottomLeft" state="frozen"/>
      <selection pane="bottomLeft" activeCell="E19" sqref="E19"/>
    </sheetView>
  </sheetViews>
  <sheetFormatPr baseColWidth="10" defaultColWidth="0" defaultRowHeight="15" zeroHeight="1" x14ac:dyDescent="0.2"/>
  <cols>
    <col min="1" max="1" width="22" style="15" customWidth="1"/>
    <col min="2" max="2" width="26" style="15" customWidth="1"/>
    <col min="3" max="10" width="13" style="15" customWidth="1"/>
    <col min="11" max="11" width="24" style="15" customWidth="1"/>
    <col min="12" max="12" width="2" style="15" customWidth="1"/>
    <col min="13" max="13" width="46" style="15" customWidth="1"/>
    <col min="14" max="14" width="2" style="15" customWidth="1"/>
    <col min="15" max="20" width="10.6640625" customWidth="1"/>
    <col min="21" max="16384" width="8.83203125" style="15" hidden="1"/>
  </cols>
  <sheetData>
    <row r="1" spans="1:20" s="51" customFormat="1" ht="42" customHeight="1" x14ac:dyDescent="0.2">
      <c r="A1" s="18"/>
      <c r="B1" s="18"/>
      <c r="C1" s="18"/>
      <c r="D1" s="14" t="s">
        <v>105</v>
      </c>
      <c r="E1" s="14"/>
      <c r="F1" s="14"/>
      <c r="G1" s="14"/>
      <c r="H1" s="14"/>
      <c r="I1" s="14"/>
      <c r="J1" s="14"/>
      <c r="K1" s="14"/>
      <c r="L1" s="18"/>
      <c r="M1" s="18"/>
      <c r="N1" s="18"/>
      <c r="O1" s="17"/>
      <c r="P1" s="17"/>
      <c r="Q1" s="17"/>
      <c r="R1" s="17"/>
      <c r="S1" s="17"/>
      <c r="T1" s="17"/>
    </row>
    <row r="2" spans="1:20" ht="18" customHeight="1" x14ac:dyDescent="0.2">
      <c r="A2" s="13" t="s">
        <v>106</v>
      </c>
      <c r="B2" s="13"/>
      <c r="C2" s="13"/>
      <c r="D2" s="13"/>
      <c r="E2" s="13"/>
      <c r="F2" s="13"/>
      <c r="G2" s="13"/>
      <c r="H2" s="13"/>
      <c r="I2" s="13"/>
      <c r="J2" s="13"/>
      <c r="K2" s="13"/>
      <c r="L2" s="17"/>
      <c r="M2" s="17"/>
      <c r="N2" s="17"/>
      <c r="O2" s="17"/>
      <c r="P2" s="17"/>
      <c r="Q2" s="17"/>
      <c r="R2" s="17"/>
      <c r="S2" s="17"/>
      <c r="T2" s="17"/>
    </row>
    <row r="3" spans="1:20" ht="19.5" customHeight="1" x14ac:dyDescent="0.2">
      <c r="A3" s="115" t="s">
        <v>107</v>
      </c>
      <c r="B3" s="115"/>
      <c r="C3" s="115"/>
      <c r="D3" s="115"/>
      <c r="E3" s="52">
        <f>COUNTIFS(A8:A37,"&lt;&gt;",A8:A37,"&lt;&gt; ")</f>
        <v>0</v>
      </c>
      <c r="F3" s="53" t="s">
        <v>108</v>
      </c>
      <c r="G3" s="116" t="str">
        <f>IF(E3&lt;=29,"✅  Capacité optimale","⚠️  Limite atteinte — 40% risque d'erreur !")</f>
        <v>✅  Capacité optimale</v>
      </c>
      <c r="H3" s="116"/>
      <c r="I3" s="116"/>
      <c r="J3" s="116"/>
      <c r="K3" s="116"/>
      <c r="L3" s="17"/>
      <c r="M3" s="17"/>
      <c r="N3" s="17"/>
      <c r="O3" s="17"/>
      <c r="P3" s="17"/>
      <c r="Q3" s="17"/>
      <c r="R3" s="17"/>
      <c r="S3" s="17"/>
      <c r="T3" s="17"/>
    </row>
    <row r="4" spans="1:20" ht="15.75" customHeight="1" x14ac:dyDescent="0.2">
      <c r="A4" s="117" t="s">
        <v>109</v>
      </c>
      <c r="B4" s="117"/>
      <c r="C4" s="117"/>
      <c r="D4" s="117"/>
      <c r="E4" s="117"/>
      <c r="F4" s="117"/>
      <c r="G4" s="117"/>
      <c r="H4" s="117"/>
      <c r="I4" s="117"/>
      <c r="J4" s="117"/>
      <c r="K4" s="117"/>
      <c r="L4" s="17"/>
      <c r="M4" s="17"/>
      <c r="N4" s="17"/>
      <c r="O4" s="17"/>
      <c r="P4" s="17"/>
      <c r="Q4" s="17"/>
      <c r="R4" s="17"/>
      <c r="S4" s="17"/>
      <c r="T4" s="17"/>
    </row>
    <row r="5" spans="1:20" ht="3.75" customHeight="1" x14ac:dyDescent="0.2">
      <c r="A5" s="16"/>
      <c r="B5" s="16"/>
      <c r="C5" s="16"/>
      <c r="D5" s="16"/>
      <c r="E5" s="16"/>
      <c r="F5" s="16"/>
      <c r="G5" s="16"/>
      <c r="H5" s="16"/>
      <c r="I5" s="16"/>
      <c r="J5" s="16"/>
      <c r="K5" s="16"/>
      <c r="L5" s="16"/>
      <c r="M5" s="16"/>
      <c r="N5" s="16"/>
      <c r="O5" s="17"/>
      <c r="P5" s="17"/>
      <c r="Q5" s="17"/>
      <c r="R5" s="17"/>
      <c r="S5" s="17"/>
      <c r="T5" s="17"/>
    </row>
    <row r="6" spans="1:20" ht="3.75" customHeight="1" x14ac:dyDescent="0.2">
      <c r="A6" s="16"/>
      <c r="B6" s="16"/>
      <c r="C6" s="16"/>
      <c r="D6" s="16"/>
      <c r="E6" s="16"/>
      <c r="F6" s="16"/>
      <c r="G6" s="16"/>
      <c r="H6" s="16"/>
      <c r="I6" s="16"/>
      <c r="J6" s="16"/>
      <c r="K6" s="16"/>
      <c r="L6" s="16"/>
      <c r="M6" s="16"/>
      <c r="N6" s="16"/>
      <c r="O6" s="17"/>
      <c r="P6" s="17"/>
      <c r="Q6" s="17"/>
      <c r="R6" s="17"/>
      <c r="S6" s="17"/>
      <c r="T6" s="17"/>
    </row>
    <row r="7" spans="1:20" ht="24" customHeight="1" x14ac:dyDescent="0.2">
      <c r="A7" s="31" t="s">
        <v>110</v>
      </c>
      <c r="B7" s="31" t="s">
        <v>111</v>
      </c>
      <c r="C7" s="35" t="s">
        <v>112</v>
      </c>
      <c r="D7" s="35" t="s">
        <v>113</v>
      </c>
      <c r="E7" s="35" t="s">
        <v>114</v>
      </c>
      <c r="F7" s="35" t="s">
        <v>115</v>
      </c>
      <c r="G7" s="35" t="s">
        <v>116</v>
      </c>
      <c r="H7" s="54" t="s">
        <v>117</v>
      </c>
      <c r="I7" s="54" t="s">
        <v>118</v>
      </c>
      <c r="J7" s="33" t="s">
        <v>119</v>
      </c>
      <c r="K7" s="55" t="s">
        <v>120</v>
      </c>
      <c r="L7" s="17"/>
      <c r="M7" s="56" t="s">
        <v>121</v>
      </c>
      <c r="N7" s="17"/>
      <c r="O7" s="17"/>
      <c r="P7" s="17"/>
      <c r="Q7" s="17"/>
      <c r="R7" s="17"/>
      <c r="S7" s="17"/>
      <c r="T7" s="17"/>
    </row>
    <row r="8" spans="1:20" ht="18" customHeight="1" x14ac:dyDescent="0.2">
      <c r="A8" s="57"/>
      <c r="B8" s="58"/>
      <c r="C8" s="58"/>
      <c r="D8" s="58"/>
      <c r="E8" s="58"/>
      <c r="F8" s="58"/>
      <c r="G8" s="58"/>
      <c r="H8" s="58"/>
      <c r="I8" s="58"/>
      <c r="J8" s="59" t="str">
        <f>IF(A8="","",IF(AND(C8&lt;&gt;"",C8&lt;&gt;"Repos",C8&lt;&gt;"Congé Payé"),IFERROR(INDEX('Vos Paramètres'!$L$5:$L$14,MATCH(C8,'Vos Paramètres'!$M$5:$M$14,0)),0),0)+IF(AND(D8&lt;&gt;"",D8&lt;&gt;"Repos",D8&lt;&gt;"Congé Payé"),IFERROR(INDEX('Vos Paramètres'!$L$5:$L$14,MATCH(D8,'Vos Paramètres'!$M$5:$M$14,0)),0),0)+IF(AND(E8&lt;&gt;"",E8&lt;&gt;"Repos",E8&lt;&gt;"Congé Payé"),IFERROR(INDEX('Vos Paramètres'!$L$5:$L$14,MATCH(E8,'Vos Paramètres'!$M$5:$M$14,0)),0),0)+IF(AND(F8&lt;&gt;"",F8&lt;&gt;"Repos",F8&lt;&gt;"Congé Payé"),IFERROR(INDEX('Vos Paramètres'!$L$5:$L$14,MATCH(F8,'Vos Paramètres'!$M$5:$M$14,0)),0),0)+IF(AND(G8&lt;&gt;"",G8&lt;&gt;"Repos",G8&lt;&gt;"Congé Payé"),IFERROR(INDEX('Vos Paramètres'!$L$5:$L$14,MATCH(G8,'Vos Paramètres'!$M$5:$M$14,0)),0),0)+IF(AND(H8&lt;&gt;"",H8&lt;&gt;"Repos",H8&lt;&gt;"Congé Payé"),IFERROR(INDEX('Vos Paramètres'!$L$5:$L$14,MATCH(H8,'Vos Paramètres'!$M$5:$M$14,0)),0),0)+IF(AND(I8&lt;&gt;"",I8&lt;&gt;"Repos",I8&lt;&gt;"Congé Payé"),IFERROR(INDEX('Vos Paramètres'!$L$5:$L$14,MATCH(I8,'Vos Paramètres'!$M$5:$M$14,0)),0),0))</f>
        <v/>
      </c>
      <c r="K8" s="60" t="str">
        <f>IF(OR(A8="",A8=" ")," ",IF(AND((IF(AND(C8&lt;&gt;"",C8&lt;&gt;"Repos",C8&lt;&gt;"Congé Payé",IFERROR(INDEX('Vos Paramètres'!$L$5:$L$14,MATCH(C8,'Vos Paramètres'!$M$5:$M$14,0)),0)&gt;0),1,0)+IF(AND(D8&lt;&gt;"",D8&lt;&gt;"Repos",D8&lt;&gt;"Congé Payé",IFERROR(INDEX('Vos Paramètres'!$L$5:$L$14,MATCH(D8,'Vos Paramètres'!$M$5:$M$14,0)),0)&gt;0),1,0)+IF(AND(E8&lt;&gt;"",E8&lt;&gt;"Repos",E8&lt;&gt;"Congé Payé",IFERROR(INDEX('Vos Paramètres'!$L$5:$L$14,MATCH(E8,'Vos Paramètres'!$M$5:$M$14,0)),0)&gt;0),1,0)+IF(AND(F8&lt;&gt;"",F8&lt;&gt;"Repos",F8&lt;&gt;"Congé Payé",IFERROR(INDEX('Vos Paramètres'!$L$5:$L$14,MATCH(F8,'Vos Paramètres'!$M$5:$M$14,0)),0)&gt;0),1,0)+IF(AND(G8&lt;&gt;"",G8&lt;&gt;"Repos",G8&lt;&gt;"Congé Payé",IFERROR(INDEX('Vos Paramètres'!$L$5:$L$14,MATCH(G8,'Vos Paramètres'!$M$5:$M$14,0)),0)&gt;0),1,0)+IF(AND(H8&lt;&gt;"",H8&lt;&gt;"Repos",H8&lt;&gt;"Congé Payé",IFERROR(INDEX('Vos Paramètres'!$L$5:$L$14,MATCH(H8,'Vos Paramètres'!$M$5:$M$14,0)),0)&gt;0),1,0)+IF(AND(I8&lt;&gt;"",I8&lt;&gt;"Repos",I8&lt;&gt;"Congé Payé",IFERROR(INDEX('Vos Paramètres'!$L$5:$L$14,MATCH(I8,'Vos Paramètres'!$M$5:$M$14,0)),0)&gt;0),1,0))&gt;0,B8=""),"⚠ Site manquant",IF(ISNUMBER(J8+0)*(J8+0&gt;48),"⚠ Dépasse 48h ("&amp;TEXT(J8,"0.0")&amp;"h)",IF(COUNTIF($A$8:$A$37,A8)&gt;1,"⚠ Agent en doublon",IF(J8=0,"— aucune vacation","✓ OK ("&amp;TEXT(J8,"0.0")&amp;"h)")))))</f>
        <v xml:space="preserve"> </v>
      </c>
      <c r="L8" s="61"/>
      <c r="M8" s="118" t="s">
        <v>122</v>
      </c>
      <c r="N8" s="61"/>
      <c r="O8" s="17"/>
      <c r="P8" s="17"/>
      <c r="Q8" s="17"/>
      <c r="R8" s="17"/>
      <c r="S8" s="17"/>
      <c r="T8" s="17"/>
    </row>
    <row r="9" spans="1:20" ht="18" customHeight="1" x14ac:dyDescent="0.2">
      <c r="A9" s="57"/>
      <c r="B9" s="58"/>
      <c r="C9" s="58"/>
      <c r="D9" s="58"/>
      <c r="E9" s="58"/>
      <c r="F9" s="58"/>
      <c r="G9" s="58"/>
      <c r="H9" s="58"/>
      <c r="I9" s="58"/>
      <c r="J9" s="62" t="str">
        <f>IF(A9="","",IF(AND(C9&lt;&gt;"",C9&lt;&gt;"Repos",C9&lt;&gt;"Congé Payé"),IFERROR(INDEX('Vos Paramètres'!$L$5:$L$14,MATCH(C9,'Vos Paramètres'!$M$5:$M$14,0)),0),0)+IF(AND(D9&lt;&gt;"",D9&lt;&gt;"Repos",D9&lt;&gt;"Congé Payé"),IFERROR(INDEX('Vos Paramètres'!$L$5:$L$14,MATCH(D9,'Vos Paramètres'!$M$5:$M$14,0)),0),0)+IF(AND(E9&lt;&gt;"",E9&lt;&gt;"Repos",E9&lt;&gt;"Congé Payé"),IFERROR(INDEX('Vos Paramètres'!$L$5:$L$14,MATCH(E9,'Vos Paramètres'!$M$5:$M$14,0)),0),0)+IF(AND(F9&lt;&gt;"",F9&lt;&gt;"Repos",F9&lt;&gt;"Congé Payé"),IFERROR(INDEX('Vos Paramètres'!$L$5:$L$14,MATCH(F9,'Vos Paramètres'!$M$5:$M$14,0)),0),0)+IF(AND(G9&lt;&gt;"",G9&lt;&gt;"Repos",G9&lt;&gt;"Congé Payé"),IFERROR(INDEX('Vos Paramètres'!$L$5:$L$14,MATCH(G9,'Vos Paramètres'!$M$5:$M$14,0)),0),0)+IF(AND(H9&lt;&gt;"",H9&lt;&gt;"Repos",H9&lt;&gt;"Congé Payé"),IFERROR(INDEX('Vos Paramètres'!$L$5:$L$14,MATCH(H9,'Vos Paramètres'!$M$5:$M$14,0)),0),0)+IF(AND(I9&lt;&gt;"",I9&lt;&gt;"Repos",I9&lt;&gt;"Congé Payé"),IFERROR(INDEX('Vos Paramètres'!$L$5:$L$14,MATCH(I9,'Vos Paramètres'!$M$5:$M$14,0)),0),0))</f>
        <v/>
      </c>
      <c r="K9" s="63" t="str">
        <f>IF(OR(A9="",A9=" ")," ",IF(AND((IF(AND(C9&lt;&gt;"",C9&lt;&gt;"Repos",C9&lt;&gt;"Congé Payé",IFERROR(INDEX('Vos Paramètres'!$L$5:$L$14,MATCH(C9,'Vos Paramètres'!$M$5:$M$14,0)),0)&gt;0),1,0)+IF(AND(D9&lt;&gt;"",D9&lt;&gt;"Repos",D9&lt;&gt;"Congé Payé",IFERROR(INDEX('Vos Paramètres'!$L$5:$L$14,MATCH(D9,'Vos Paramètres'!$M$5:$M$14,0)),0)&gt;0),1,0)+IF(AND(E9&lt;&gt;"",E9&lt;&gt;"Repos",E9&lt;&gt;"Congé Payé",IFERROR(INDEX('Vos Paramètres'!$L$5:$L$14,MATCH(E9,'Vos Paramètres'!$M$5:$M$14,0)),0)&gt;0),1,0)+IF(AND(F9&lt;&gt;"",F9&lt;&gt;"Repos",F9&lt;&gt;"Congé Payé",IFERROR(INDEX('Vos Paramètres'!$L$5:$L$14,MATCH(F9,'Vos Paramètres'!$M$5:$M$14,0)),0)&gt;0),1,0)+IF(AND(G9&lt;&gt;"",G9&lt;&gt;"Repos",G9&lt;&gt;"Congé Payé",IFERROR(INDEX('Vos Paramètres'!$L$5:$L$14,MATCH(G9,'Vos Paramètres'!$M$5:$M$14,0)),0)&gt;0),1,0)+IF(AND(H9&lt;&gt;"",H9&lt;&gt;"Repos",H9&lt;&gt;"Congé Payé",IFERROR(INDEX('Vos Paramètres'!$L$5:$L$14,MATCH(H9,'Vos Paramètres'!$M$5:$M$14,0)),0)&gt;0),1,0)+IF(AND(I9&lt;&gt;"",I9&lt;&gt;"Repos",I9&lt;&gt;"Congé Payé",IFERROR(INDEX('Vos Paramètres'!$L$5:$L$14,MATCH(I9,'Vos Paramètres'!$M$5:$M$14,0)),0)&gt;0),1,0))&gt;0,B9=""),"⚠ Site manquant",IF(ISNUMBER(J9+0)*(J9+0&gt;48),"⚠ Dépasse 48h ("&amp;TEXT(J9,"0.0")&amp;"h)",IF(COUNTIF($A$8:$A$37,A9)&gt;1,"⚠ Agent en doublon",IF(J9=0,"— aucune vacation","✓ OK ("&amp;TEXT(J9,"0.0")&amp;"h)")))))</f>
        <v xml:space="preserve"> </v>
      </c>
      <c r="L9" s="61"/>
      <c r="M9" s="118"/>
      <c r="N9" s="61"/>
      <c r="O9" s="17"/>
      <c r="P9" s="17"/>
      <c r="Q9" s="17"/>
      <c r="R9" s="17"/>
      <c r="S9" s="17"/>
      <c r="T9" s="17"/>
    </row>
    <row r="10" spans="1:20" ht="18" customHeight="1" x14ac:dyDescent="0.2">
      <c r="A10" s="57"/>
      <c r="B10" s="58"/>
      <c r="C10" s="58"/>
      <c r="D10" s="58"/>
      <c r="E10" s="58"/>
      <c r="F10" s="58"/>
      <c r="G10" s="58"/>
      <c r="H10" s="58"/>
      <c r="I10" s="58"/>
      <c r="J10" s="59" t="str">
        <f>IF(A10="","",IF(AND(C10&lt;&gt;"",C10&lt;&gt;"Repos",C10&lt;&gt;"Congé Payé"),IFERROR(INDEX('Vos Paramètres'!$L$5:$L$14,MATCH(C10,'Vos Paramètres'!$M$5:$M$14,0)),0),0)+IF(AND(D10&lt;&gt;"",D10&lt;&gt;"Repos",D10&lt;&gt;"Congé Payé"),IFERROR(INDEX('Vos Paramètres'!$L$5:$L$14,MATCH(D10,'Vos Paramètres'!$M$5:$M$14,0)),0),0)+IF(AND(E10&lt;&gt;"",E10&lt;&gt;"Repos",E10&lt;&gt;"Congé Payé"),IFERROR(INDEX('Vos Paramètres'!$L$5:$L$14,MATCH(E10,'Vos Paramètres'!$M$5:$M$14,0)),0),0)+IF(AND(F10&lt;&gt;"",F10&lt;&gt;"Repos",F10&lt;&gt;"Congé Payé"),IFERROR(INDEX('Vos Paramètres'!$L$5:$L$14,MATCH(F10,'Vos Paramètres'!$M$5:$M$14,0)),0),0)+IF(AND(G10&lt;&gt;"",G10&lt;&gt;"Repos",G10&lt;&gt;"Congé Payé"),IFERROR(INDEX('Vos Paramètres'!$L$5:$L$14,MATCH(G10,'Vos Paramètres'!$M$5:$M$14,0)),0),0)+IF(AND(H10&lt;&gt;"",H10&lt;&gt;"Repos",H10&lt;&gt;"Congé Payé"),IFERROR(INDEX('Vos Paramètres'!$L$5:$L$14,MATCH(H10,'Vos Paramètres'!$M$5:$M$14,0)),0),0)+IF(AND(I10&lt;&gt;"",I10&lt;&gt;"Repos",I10&lt;&gt;"Congé Payé"),IFERROR(INDEX('Vos Paramètres'!$L$5:$L$14,MATCH(I10,'Vos Paramètres'!$M$5:$M$14,0)),0),0))</f>
        <v/>
      </c>
      <c r="K10" s="60" t="str">
        <f>IF(OR(A10="",A10=" ")," ",IF(AND((IF(AND(C10&lt;&gt;"",C10&lt;&gt;"Repos",C10&lt;&gt;"Congé Payé",IFERROR(INDEX('Vos Paramètres'!$L$5:$L$14,MATCH(C10,'Vos Paramètres'!$M$5:$M$14,0)),0)&gt;0),1,0)+IF(AND(D10&lt;&gt;"",D10&lt;&gt;"Repos",D10&lt;&gt;"Congé Payé",IFERROR(INDEX('Vos Paramètres'!$L$5:$L$14,MATCH(D10,'Vos Paramètres'!$M$5:$M$14,0)),0)&gt;0),1,0)+IF(AND(E10&lt;&gt;"",E10&lt;&gt;"Repos",E10&lt;&gt;"Congé Payé",IFERROR(INDEX('Vos Paramètres'!$L$5:$L$14,MATCH(E10,'Vos Paramètres'!$M$5:$M$14,0)),0)&gt;0),1,0)+IF(AND(F10&lt;&gt;"",F10&lt;&gt;"Repos",F10&lt;&gt;"Congé Payé",IFERROR(INDEX('Vos Paramètres'!$L$5:$L$14,MATCH(F10,'Vos Paramètres'!$M$5:$M$14,0)),0)&gt;0),1,0)+IF(AND(G10&lt;&gt;"",G10&lt;&gt;"Repos",G10&lt;&gt;"Congé Payé",IFERROR(INDEX('Vos Paramètres'!$L$5:$L$14,MATCH(G10,'Vos Paramètres'!$M$5:$M$14,0)),0)&gt;0),1,0)+IF(AND(H10&lt;&gt;"",H10&lt;&gt;"Repos",H10&lt;&gt;"Congé Payé",IFERROR(INDEX('Vos Paramètres'!$L$5:$L$14,MATCH(H10,'Vos Paramètres'!$M$5:$M$14,0)),0)&gt;0),1,0)+IF(AND(I10&lt;&gt;"",I10&lt;&gt;"Repos",I10&lt;&gt;"Congé Payé",IFERROR(INDEX('Vos Paramètres'!$L$5:$L$14,MATCH(I10,'Vos Paramètres'!$M$5:$M$14,0)),0)&gt;0),1,0))&gt;0,B10=""),"⚠ Site manquant",IF(ISNUMBER(J10+0)*(J10+0&gt;48),"⚠ Dépasse 48h ("&amp;TEXT(J10,"0.0")&amp;"h)",IF(COUNTIF($A$8:$A$37,A10)&gt;1,"⚠ Agent en doublon",IF(J10=0,"— aucune vacation","✓ OK ("&amp;TEXT(J10,"0.0")&amp;"h)")))))</f>
        <v xml:space="preserve"> </v>
      </c>
      <c r="L10" s="61"/>
      <c r="M10" s="118"/>
      <c r="N10" s="61"/>
      <c r="O10" s="17"/>
      <c r="P10" s="17"/>
      <c r="Q10" s="17"/>
      <c r="R10" s="17"/>
      <c r="S10" s="17"/>
      <c r="T10" s="17"/>
    </row>
    <row r="11" spans="1:20" ht="18" customHeight="1" x14ac:dyDescent="0.2">
      <c r="A11" s="57"/>
      <c r="B11" s="58"/>
      <c r="C11" s="58"/>
      <c r="D11" s="58"/>
      <c r="E11" s="58"/>
      <c r="F11" s="58"/>
      <c r="G11" s="58"/>
      <c r="H11" s="58"/>
      <c r="I11" s="58"/>
      <c r="J11" s="62" t="str">
        <f>IF(A11="","",IF(AND(C11&lt;&gt;"",C11&lt;&gt;"Repos",C11&lt;&gt;"Congé Payé"),IFERROR(INDEX('Vos Paramètres'!$L$5:$L$14,MATCH(C11,'Vos Paramètres'!$M$5:$M$14,0)),0),0)+IF(AND(D11&lt;&gt;"",D11&lt;&gt;"Repos",D11&lt;&gt;"Congé Payé"),IFERROR(INDEX('Vos Paramètres'!$L$5:$L$14,MATCH(D11,'Vos Paramètres'!$M$5:$M$14,0)),0),0)+IF(AND(E11&lt;&gt;"",E11&lt;&gt;"Repos",E11&lt;&gt;"Congé Payé"),IFERROR(INDEX('Vos Paramètres'!$L$5:$L$14,MATCH(E11,'Vos Paramètres'!$M$5:$M$14,0)),0),0)+IF(AND(F11&lt;&gt;"",F11&lt;&gt;"Repos",F11&lt;&gt;"Congé Payé"),IFERROR(INDEX('Vos Paramètres'!$L$5:$L$14,MATCH(F11,'Vos Paramètres'!$M$5:$M$14,0)),0),0)+IF(AND(G11&lt;&gt;"",G11&lt;&gt;"Repos",G11&lt;&gt;"Congé Payé"),IFERROR(INDEX('Vos Paramètres'!$L$5:$L$14,MATCH(G11,'Vos Paramètres'!$M$5:$M$14,0)),0),0)+IF(AND(H11&lt;&gt;"",H11&lt;&gt;"Repos",H11&lt;&gt;"Congé Payé"),IFERROR(INDEX('Vos Paramètres'!$L$5:$L$14,MATCH(H11,'Vos Paramètres'!$M$5:$M$14,0)),0),0)+IF(AND(I11&lt;&gt;"",I11&lt;&gt;"Repos",I11&lt;&gt;"Congé Payé"),IFERROR(INDEX('Vos Paramètres'!$L$5:$L$14,MATCH(I11,'Vos Paramètres'!$M$5:$M$14,0)),0),0))</f>
        <v/>
      </c>
      <c r="K11" s="63" t="str">
        <f>IF(OR(A11="",A11=" ")," ",IF(AND((IF(AND(C11&lt;&gt;"",C11&lt;&gt;"Repos",C11&lt;&gt;"Congé Payé",IFERROR(INDEX('Vos Paramètres'!$L$5:$L$14,MATCH(C11,'Vos Paramètres'!$M$5:$M$14,0)),0)&gt;0),1,0)+IF(AND(D11&lt;&gt;"",D11&lt;&gt;"Repos",D11&lt;&gt;"Congé Payé",IFERROR(INDEX('Vos Paramètres'!$L$5:$L$14,MATCH(D11,'Vos Paramètres'!$M$5:$M$14,0)),0)&gt;0),1,0)+IF(AND(E11&lt;&gt;"",E11&lt;&gt;"Repos",E11&lt;&gt;"Congé Payé",IFERROR(INDEX('Vos Paramètres'!$L$5:$L$14,MATCH(E11,'Vos Paramètres'!$M$5:$M$14,0)),0)&gt;0),1,0)+IF(AND(F11&lt;&gt;"",F11&lt;&gt;"Repos",F11&lt;&gt;"Congé Payé",IFERROR(INDEX('Vos Paramètres'!$L$5:$L$14,MATCH(F11,'Vos Paramètres'!$M$5:$M$14,0)),0)&gt;0),1,0)+IF(AND(G11&lt;&gt;"",G11&lt;&gt;"Repos",G11&lt;&gt;"Congé Payé",IFERROR(INDEX('Vos Paramètres'!$L$5:$L$14,MATCH(G11,'Vos Paramètres'!$M$5:$M$14,0)),0)&gt;0),1,0)+IF(AND(H11&lt;&gt;"",H11&lt;&gt;"Repos",H11&lt;&gt;"Congé Payé",IFERROR(INDEX('Vos Paramètres'!$L$5:$L$14,MATCH(H11,'Vos Paramètres'!$M$5:$M$14,0)),0)&gt;0),1,0)+IF(AND(I11&lt;&gt;"",I11&lt;&gt;"Repos",I11&lt;&gt;"Congé Payé",IFERROR(INDEX('Vos Paramètres'!$L$5:$L$14,MATCH(I11,'Vos Paramètres'!$M$5:$M$14,0)),0)&gt;0),1,0))&gt;0,B11=""),"⚠ Site manquant",IF(ISNUMBER(J11+0)*(J11+0&gt;48),"⚠ Dépasse 48h ("&amp;TEXT(J11,"0.0")&amp;"h)",IF(COUNTIF($A$8:$A$37,A11)&gt;1,"⚠ Agent en doublon",IF(J11=0,"— aucune vacation","✓ OK ("&amp;TEXT(J11,"0.0")&amp;"h)")))))</f>
        <v xml:space="preserve"> </v>
      </c>
      <c r="L11" s="61"/>
      <c r="M11" s="118"/>
      <c r="N11" s="61"/>
      <c r="O11" s="17"/>
      <c r="P11" s="17"/>
      <c r="Q11" s="17"/>
      <c r="R11" s="17"/>
      <c r="S11" s="17"/>
      <c r="T11" s="17"/>
    </row>
    <row r="12" spans="1:20" ht="18" customHeight="1" x14ac:dyDescent="0.2">
      <c r="A12" s="57"/>
      <c r="B12" s="58"/>
      <c r="C12" s="58"/>
      <c r="D12" s="58"/>
      <c r="E12" s="58"/>
      <c r="F12" s="58"/>
      <c r="G12" s="58"/>
      <c r="H12" s="58"/>
      <c r="I12" s="58"/>
      <c r="J12" s="59" t="str">
        <f>IF(A12="","",IF(AND(C12&lt;&gt;"",C12&lt;&gt;"Repos",C12&lt;&gt;"Congé Payé"),IFERROR(INDEX('Vos Paramètres'!$L$5:$L$14,MATCH(C12,'Vos Paramètres'!$M$5:$M$14,0)),0),0)+IF(AND(D12&lt;&gt;"",D12&lt;&gt;"Repos",D12&lt;&gt;"Congé Payé"),IFERROR(INDEX('Vos Paramètres'!$L$5:$L$14,MATCH(D12,'Vos Paramètres'!$M$5:$M$14,0)),0),0)+IF(AND(E12&lt;&gt;"",E12&lt;&gt;"Repos",E12&lt;&gt;"Congé Payé"),IFERROR(INDEX('Vos Paramètres'!$L$5:$L$14,MATCH(E12,'Vos Paramètres'!$M$5:$M$14,0)),0),0)+IF(AND(F12&lt;&gt;"",F12&lt;&gt;"Repos",F12&lt;&gt;"Congé Payé"),IFERROR(INDEX('Vos Paramètres'!$L$5:$L$14,MATCH(F12,'Vos Paramètres'!$M$5:$M$14,0)),0),0)+IF(AND(G12&lt;&gt;"",G12&lt;&gt;"Repos",G12&lt;&gt;"Congé Payé"),IFERROR(INDEX('Vos Paramètres'!$L$5:$L$14,MATCH(G12,'Vos Paramètres'!$M$5:$M$14,0)),0),0)+IF(AND(H12&lt;&gt;"",H12&lt;&gt;"Repos",H12&lt;&gt;"Congé Payé"),IFERROR(INDEX('Vos Paramètres'!$L$5:$L$14,MATCH(H12,'Vos Paramètres'!$M$5:$M$14,0)),0),0)+IF(AND(I12&lt;&gt;"",I12&lt;&gt;"Repos",I12&lt;&gt;"Congé Payé"),IFERROR(INDEX('Vos Paramètres'!$L$5:$L$14,MATCH(I12,'Vos Paramètres'!$M$5:$M$14,0)),0),0))</f>
        <v/>
      </c>
      <c r="K12" s="60" t="str">
        <f>IF(OR(A12="",A12=" ")," ",IF(AND((IF(AND(C12&lt;&gt;"",C12&lt;&gt;"Repos",C12&lt;&gt;"Congé Payé",IFERROR(INDEX('Vos Paramètres'!$L$5:$L$14,MATCH(C12,'Vos Paramètres'!$M$5:$M$14,0)),0)&gt;0),1,0)+IF(AND(D12&lt;&gt;"",D12&lt;&gt;"Repos",D12&lt;&gt;"Congé Payé",IFERROR(INDEX('Vos Paramètres'!$L$5:$L$14,MATCH(D12,'Vos Paramètres'!$M$5:$M$14,0)),0)&gt;0),1,0)+IF(AND(E12&lt;&gt;"",E12&lt;&gt;"Repos",E12&lt;&gt;"Congé Payé",IFERROR(INDEX('Vos Paramètres'!$L$5:$L$14,MATCH(E12,'Vos Paramètres'!$M$5:$M$14,0)),0)&gt;0),1,0)+IF(AND(F12&lt;&gt;"",F12&lt;&gt;"Repos",F12&lt;&gt;"Congé Payé",IFERROR(INDEX('Vos Paramètres'!$L$5:$L$14,MATCH(F12,'Vos Paramètres'!$M$5:$M$14,0)),0)&gt;0),1,0)+IF(AND(G12&lt;&gt;"",G12&lt;&gt;"Repos",G12&lt;&gt;"Congé Payé",IFERROR(INDEX('Vos Paramètres'!$L$5:$L$14,MATCH(G12,'Vos Paramètres'!$M$5:$M$14,0)),0)&gt;0),1,0)+IF(AND(H12&lt;&gt;"",H12&lt;&gt;"Repos",H12&lt;&gt;"Congé Payé",IFERROR(INDEX('Vos Paramètres'!$L$5:$L$14,MATCH(H12,'Vos Paramètres'!$M$5:$M$14,0)),0)&gt;0),1,0)+IF(AND(I12&lt;&gt;"",I12&lt;&gt;"Repos",I12&lt;&gt;"Congé Payé",IFERROR(INDEX('Vos Paramètres'!$L$5:$L$14,MATCH(I12,'Vos Paramètres'!$M$5:$M$14,0)),0)&gt;0),1,0))&gt;0,B12=""),"⚠ Site manquant",IF(ISNUMBER(J12+0)*(J12+0&gt;48),"⚠ Dépasse 48h ("&amp;TEXT(J12,"0.0")&amp;"h)",IF(COUNTIF($A$8:$A$37,A12)&gt;1,"⚠ Agent en doublon",IF(J12=0,"— aucune vacation","✓ OK ("&amp;TEXT(J12,"0.0")&amp;"h)")))))</f>
        <v xml:space="preserve"> </v>
      </c>
      <c r="L12" s="61"/>
      <c r="M12" s="118"/>
      <c r="N12" s="61"/>
      <c r="O12" s="17"/>
      <c r="P12" s="17"/>
      <c r="Q12" s="17"/>
      <c r="R12" s="17"/>
      <c r="S12" s="17"/>
      <c r="T12" s="17"/>
    </row>
    <row r="13" spans="1:20" ht="18" customHeight="1" x14ac:dyDescent="0.2">
      <c r="A13" s="57"/>
      <c r="B13" s="58"/>
      <c r="C13" s="58"/>
      <c r="D13" s="58"/>
      <c r="E13" s="58"/>
      <c r="F13" s="58"/>
      <c r="G13" s="58"/>
      <c r="H13" s="58"/>
      <c r="I13" s="58"/>
      <c r="J13" s="62" t="str">
        <f>IF(A13="","",IF(AND(C13&lt;&gt;"",C13&lt;&gt;"Repos",C13&lt;&gt;"Congé Payé"),IFERROR(INDEX('Vos Paramètres'!$L$5:$L$14,MATCH(C13,'Vos Paramètres'!$M$5:$M$14,0)),0),0)+IF(AND(D13&lt;&gt;"",D13&lt;&gt;"Repos",D13&lt;&gt;"Congé Payé"),IFERROR(INDEX('Vos Paramètres'!$L$5:$L$14,MATCH(D13,'Vos Paramètres'!$M$5:$M$14,0)),0),0)+IF(AND(E13&lt;&gt;"",E13&lt;&gt;"Repos",E13&lt;&gt;"Congé Payé"),IFERROR(INDEX('Vos Paramètres'!$L$5:$L$14,MATCH(E13,'Vos Paramètres'!$M$5:$M$14,0)),0),0)+IF(AND(F13&lt;&gt;"",F13&lt;&gt;"Repos",F13&lt;&gt;"Congé Payé"),IFERROR(INDEX('Vos Paramètres'!$L$5:$L$14,MATCH(F13,'Vos Paramètres'!$M$5:$M$14,0)),0),0)+IF(AND(G13&lt;&gt;"",G13&lt;&gt;"Repos",G13&lt;&gt;"Congé Payé"),IFERROR(INDEX('Vos Paramètres'!$L$5:$L$14,MATCH(G13,'Vos Paramètres'!$M$5:$M$14,0)),0),0)+IF(AND(H13&lt;&gt;"",H13&lt;&gt;"Repos",H13&lt;&gt;"Congé Payé"),IFERROR(INDEX('Vos Paramètres'!$L$5:$L$14,MATCH(H13,'Vos Paramètres'!$M$5:$M$14,0)),0),0)+IF(AND(I13&lt;&gt;"",I13&lt;&gt;"Repos",I13&lt;&gt;"Congé Payé"),IFERROR(INDEX('Vos Paramètres'!$L$5:$L$14,MATCH(I13,'Vos Paramètres'!$M$5:$M$14,0)),0),0))</f>
        <v/>
      </c>
      <c r="K13" s="63" t="str">
        <f>IF(OR(A13="",A13=" ")," ",IF(AND((IF(AND(C13&lt;&gt;"",C13&lt;&gt;"Repos",C13&lt;&gt;"Congé Payé",IFERROR(INDEX('Vos Paramètres'!$L$5:$L$14,MATCH(C13,'Vos Paramètres'!$M$5:$M$14,0)),0)&gt;0),1,0)+IF(AND(D13&lt;&gt;"",D13&lt;&gt;"Repos",D13&lt;&gt;"Congé Payé",IFERROR(INDEX('Vos Paramètres'!$L$5:$L$14,MATCH(D13,'Vos Paramètres'!$M$5:$M$14,0)),0)&gt;0),1,0)+IF(AND(E13&lt;&gt;"",E13&lt;&gt;"Repos",E13&lt;&gt;"Congé Payé",IFERROR(INDEX('Vos Paramètres'!$L$5:$L$14,MATCH(E13,'Vos Paramètres'!$M$5:$M$14,0)),0)&gt;0),1,0)+IF(AND(F13&lt;&gt;"",F13&lt;&gt;"Repos",F13&lt;&gt;"Congé Payé",IFERROR(INDEX('Vos Paramètres'!$L$5:$L$14,MATCH(F13,'Vos Paramètres'!$M$5:$M$14,0)),0)&gt;0),1,0)+IF(AND(G13&lt;&gt;"",G13&lt;&gt;"Repos",G13&lt;&gt;"Congé Payé",IFERROR(INDEX('Vos Paramètres'!$L$5:$L$14,MATCH(G13,'Vos Paramètres'!$M$5:$M$14,0)),0)&gt;0),1,0)+IF(AND(H13&lt;&gt;"",H13&lt;&gt;"Repos",H13&lt;&gt;"Congé Payé",IFERROR(INDEX('Vos Paramètres'!$L$5:$L$14,MATCH(H13,'Vos Paramètres'!$M$5:$M$14,0)),0)&gt;0),1,0)+IF(AND(I13&lt;&gt;"",I13&lt;&gt;"Repos",I13&lt;&gt;"Congé Payé",IFERROR(INDEX('Vos Paramètres'!$L$5:$L$14,MATCH(I13,'Vos Paramètres'!$M$5:$M$14,0)),0)&gt;0),1,0))&gt;0,B13=""),"⚠ Site manquant",IF(ISNUMBER(J13+0)*(J13+0&gt;48),"⚠ Dépasse 48h ("&amp;TEXT(J13,"0.0")&amp;"h)",IF(COUNTIF($A$8:$A$37,A13)&gt;1,"⚠ Agent en doublon",IF(J13=0,"— aucune vacation","✓ OK ("&amp;TEXT(J13,"0.0")&amp;"h)")))))</f>
        <v xml:space="preserve"> </v>
      </c>
      <c r="L13" s="61"/>
      <c r="M13" s="119" t="s">
        <v>123</v>
      </c>
      <c r="N13" s="61"/>
      <c r="O13" s="17"/>
      <c r="P13" s="17"/>
      <c r="Q13" s="17"/>
      <c r="R13" s="17"/>
      <c r="S13" s="17"/>
      <c r="T13" s="17"/>
    </row>
    <row r="14" spans="1:20" ht="18" customHeight="1" x14ac:dyDescent="0.2">
      <c r="A14" s="57"/>
      <c r="B14" s="58"/>
      <c r="C14" s="58"/>
      <c r="D14" s="58"/>
      <c r="E14" s="58"/>
      <c r="F14" s="58"/>
      <c r="G14" s="58"/>
      <c r="H14" s="58"/>
      <c r="I14" s="58"/>
      <c r="J14" s="59" t="str">
        <f>IF(A14="","",IF(AND(C14&lt;&gt;"",C14&lt;&gt;"Repos",C14&lt;&gt;"Congé Payé"),IFERROR(INDEX('Vos Paramètres'!$L$5:$L$14,MATCH(C14,'Vos Paramètres'!$M$5:$M$14,0)),0),0)+IF(AND(D14&lt;&gt;"",D14&lt;&gt;"Repos",D14&lt;&gt;"Congé Payé"),IFERROR(INDEX('Vos Paramètres'!$L$5:$L$14,MATCH(D14,'Vos Paramètres'!$M$5:$M$14,0)),0),0)+IF(AND(E14&lt;&gt;"",E14&lt;&gt;"Repos",E14&lt;&gt;"Congé Payé"),IFERROR(INDEX('Vos Paramètres'!$L$5:$L$14,MATCH(E14,'Vos Paramètres'!$M$5:$M$14,0)),0),0)+IF(AND(F14&lt;&gt;"",F14&lt;&gt;"Repos",F14&lt;&gt;"Congé Payé"),IFERROR(INDEX('Vos Paramètres'!$L$5:$L$14,MATCH(F14,'Vos Paramètres'!$M$5:$M$14,0)),0),0)+IF(AND(G14&lt;&gt;"",G14&lt;&gt;"Repos",G14&lt;&gt;"Congé Payé"),IFERROR(INDEX('Vos Paramètres'!$L$5:$L$14,MATCH(G14,'Vos Paramètres'!$M$5:$M$14,0)),0),0)+IF(AND(H14&lt;&gt;"",H14&lt;&gt;"Repos",H14&lt;&gt;"Congé Payé"),IFERROR(INDEX('Vos Paramètres'!$L$5:$L$14,MATCH(H14,'Vos Paramètres'!$M$5:$M$14,0)),0),0)+IF(AND(I14&lt;&gt;"",I14&lt;&gt;"Repos",I14&lt;&gt;"Congé Payé"),IFERROR(INDEX('Vos Paramètres'!$L$5:$L$14,MATCH(I14,'Vos Paramètres'!$M$5:$M$14,0)),0),0))</f>
        <v/>
      </c>
      <c r="K14" s="60" t="str">
        <f>IF(OR(A14="",A14=" ")," ",IF(AND((IF(AND(C14&lt;&gt;"",C14&lt;&gt;"Repos",C14&lt;&gt;"Congé Payé",IFERROR(INDEX('Vos Paramètres'!$L$5:$L$14,MATCH(C14,'Vos Paramètres'!$M$5:$M$14,0)),0)&gt;0),1,0)+IF(AND(D14&lt;&gt;"",D14&lt;&gt;"Repos",D14&lt;&gt;"Congé Payé",IFERROR(INDEX('Vos Paramètres'!$L$5:$L$14,MATCH(D14,'Vos Paramètres'!$M$5:$M$14,0)),0)&gt;0),1,0)+IF(AND(E14&lt;&gt;"",E14&lt;&gt;"Repos",E14&lt;&gt;"Congé Payé",IFERROR(INDEX('Vos Paramètres'!$L$5:$L$14,MATCH(E14,'Vos Paramètres'!$M$5:$M$14,0)),0)&gt;0),1,0)+IF(AND(F14&lt;&gt;"",F14&lt;&gt;"Repos",F14&lt;&gt;"Congé Payé",IFERROR(INDEX('Vos Paramètres'!$L$5:$L$14,MATCH(F14,'Vos Paramètres'!$M$5:$M$14,0)),0)&gt;0),1,0)+IF(AND(G14&lt;&gt;"",G14&lt;&gt;"Repos",G14&lt;&gt;"Congé Payé",IFERROR(INDEX('Vos Paramètres'!$L$5:$L$14,MATCH(G14,'Vos Paramètres'!$M$5:$M$14,0)),0)&gt;0),1,0)+IF(AND(H14&lt;&gt;"",H14&lt;&gt;"Repos",H14&lt;&gt;"Congé Payé",IFERROR(INDEX('Vos Paramètres'!$L$5:$L$14,MATCH(H14,'Vos Paramètres'!$M$5:$M$14,0)),0)&gt;0),1,0)+IF(AND(I14&lt;&gt;"",I14&lt;&gt;"Repos",I14&lt;&gt;"Congé Payé",IFERROR(INDEX('Vos Paramètres'!$L$5:$L$14,MATCH(I14,'Vos Paramètres'!$M$5:$M$14,0)),0)&gt;0),1,0))&gt;0,B14=""),"⚠ Site manquant",IF(ISNUMBER(J14+0)*(J14+0&gt;48),"⚠ Dépasse 48h ("&amp;TEXT(J14,"0.0")&amp;"h)",IF(COUNTIF($A$8:$A$37,A14)&gt;1,"⚠ Agent en doublon",IF(J14=0,"— aucune vacation","✓ OK ("&amp;TEXT(J14,"0.0")&amp;"h)")))))</f>
        <v xml:space="preserve"> </v>
      </c>
      <c r="L14" s="61"/>
      <c r="M14" s="119"/>
      <c r="N14" s="61"/>
      <c r="O14" s="17"/>
      <c r="P14" s="17"/>
      <c r="Q14" s="17"/>
      <c r="R14" s="17"/>
      <c r="S14" s="17"/>
      <c r="T14" s="17"/>
    </row>
    <row r="15" spans="1:20" ht="18" customHeight="1" x14ac:dyDescent="0.2">
      <c r="A15" s="57"/>
      <c r="B15" s="58"/>
      <c r="C15" s="58"/>
      <c r="D15" s="58"/>
      <c r="E15" s="58"/>
      <c r="F15" s="58"/>
      <c r="G15" s="58"/>
      <c r="H15" s="58"/>
      <c r="I15" s="58"/>
      <c r="J15" s="62" t="str">
        <f>IF(A15="","",IF(AND(C15&lt;&gt;"",C15&lt;&gt;"Repos",C15&lt;&gt;"Congé Payé"),IFERROR(INDEX('Vos Paramètres'!$L$5:$L$14,MATCH(C15,'Vos Paramètres'!$M$5:$M$14,0)),0),0)+IF(AND(D15&lt;&gt;"",D15&lt;&gt;"Repos",D15&lt;&gt;"Congé Payé"),IFERROR(INDEX('Vos Paramètres'!$L$5:$L$14,MATCH(D15,'Vos Paramètres'!$M$5:$M$14,0)),0),0)+IF(AND(E15&lt;&gt;"",E15&lt;&gt;"Repos",E15&lt;&gt;"Congé Payé"),IFERROR(INDEX('Vos Paramètres'!$L$5:$L$14,MATCH(E15,'Vos Paramètres'!$M$5:$M$14,0)),0),0)+IF(AND(F15&lt;&gt;"",F15&lt;&gt;"Repos",F15&lt;&gt;"Congé Payé"),IFERROR(INDEX('Vos Paramètres'!$L$5:$L$14,MATCH(F15,'Vos Paramètres'!$M$5:$M$14,0)),0),0)+IF(AND(G15&lt;&gt;"",G15&lt;&gt;"Repos",G15&lt;&gt;"Congé Payé"),IFERROR(INDEX('Vos Paramètres'!$L$5:$L$14,MATCH(G15,'Vos Paramètres'!$M$5:$M$14,0)),0),0)+IF(AND(H15&lt;&gt;"",H15&lt;&gt;"Repos",H15&lt;&gt;"Congé Payé"),IFERROR(INDEX('Vos Paramètres'!$L$5:$L$14,MATCH(H15,'Vos Paramètres'!$M$5:$M$14,0)),0),0)+IF(AND(I15&lt;&gt;"",I15&lt;&gt;"Repos",I15&lt;&gt;"Congé Payé"),IFERROR(INDEX('Vos Paramètres'!$L$5:$L$14,MATCH(I15,'Vos Paramètres'!$M$5:$M$14,0)),0),0))</f>
        <v/>
      </c>
      <c r="K15" s="63" t="str">
        <f>IF(OR(A15="",A15=" ")," ",IF(AND((IF(AND(C15&lt;&gt;"",C15&lt;&gt;"Repos",C15&lt;&gt;"Congé Payé",IFERROR(INDEX('Vos Paramètres'!$L$5:$L$14,MATCH(C15,'Vos Paramètres'!$M$5:$M$14,0)),0)&gt;0),1,0)+IF(AND(D15&lt;&gt;"",D15&lt;&gt;"Repos",D15&lt;&gt;"Congé Payé",IFERROR(INDEX('Vos Paramètres'!$L$5:$L$14,MATCH(D15,'Vos Paramètres'!$M$5:$M$14,0)),0)&gt;0),1,0)+IF(AND(E15&lt;&gt;"",E15&lt;&gt;"Repos",E15&lt;&gt;"Congé Payé",IFERROR(INDEX('Vos Paramètres'!$L$5:$L$14,MATCH(E15,'Vos Paramètres'!$M$5:$M$14,0)),0)&gt;0),1,0)+IF(AND(F15&lt;&gt;"",F15&lt;&gt;"Repos",F15&lt;&gt;"Congé Payé",IFERROR(INDEX('Vos Paramètres'!$L$5:$L$14,MATCH(F15,'Vos Paramètres'!$M$5:$M$14,0)),0)&gt;0),1,0)+IF(AND(G15&lt;&gt;"",G15&lt;&gt;"Repos",G15&lt;&gt;"Congé Payé",IFERROR(INDEX('Vos Paramètres'!$L$5:$L$14,MATCH(G15,'Vos Paramètres'!$M$5:$M$14,0)),0)&gt;0),1,0)+IF(AND(H15&lt;&gt;"",H15&lt;&gt;"Repos",H15&lt;&gt;"Congé Payé",IFERROR(INDEX('Vos Paramètres'!$L$5:$L$14,MATCH(H15,'Vos Paramètres'!$M$5:$M$14,0)),0)&gt;0),1,0)+IF(AND(I15&lt;&gt;"",I15&lt;&gt;"Repos",I15&lt;&gt;"Congé Payé",IFERROR(INDEX('Vos Paramètres'!$L$5:$L$14,MATCH(I15,'Vos Paramètres'!$M$5:$M$14,0)),0)&gt;0),1,0))&gt;0,B15=""),"⚠ Site manquant",IF(ISNUMBER(J15+0)*(J15+0&gt;48),"⚠ Dépasse 48h ("&amp;TEXT(J15,"0.0")&amp;"h)",IF(COUNTIF($A$8:$A$37,A15)&gt;1,"⚠ Agent en doublon",IF(J15=0,"— aucune vacation","✓ OK ("&amp;TEXT(J15,"0.0")&amp;"h)")))))</f>
        <v xml:space="preserve"> </v>
      </c>
      <c r="L15" s="61"/>
      <c r="M15" s="119"/>
      <c r="N15" s="61"/>
      <c r="O15" s="17"/>
      <c r="P15" s="17"/>
      <c r="Q15" s="17"/>
      <c r="R15" s="17"/>
      <c r="S15" s="17"/>
      <c r="T15" s="17"/>
    </row>
    <row r="16" spans="1:20" ht="18" customHeight="1" x14ac:dyDescent="0.2">
      <c r="A16" s="57"/>
      <c r="B16" s="58"/>
      <c r="C16" s="58"/>
      <c r="D16" s="58"/>
      <c r="E16" s="58"/>
      <c r="F16" s="58"/>
      <c r="G16" s="58"/>
      <c r="H16" s="58"/>
      <c r="I16" s="58"/>
      <c r="J16" s="59" t="str">
        <f>IF(A16="","",IF(AND(C16&lt;&gt;"",C16&lt;&gt;"Repos",C16&lt;&gt;"Congé Payé"),IFERROR(INDEX('Vos Paramètres'!$L$5:$L$14,MATCH(C16,'Vos Paramètres'!$M$5:$M$14,0)),0),0)+IF(AND(D16&lt;&gt;"",D16&lt;&gt;"Repos",D16&lt;&gt;"Congé Payé"),IFERROR(INDEX('Vos Paramètres'!$L$5:$L$14,MATCH(D16,'Vos Paramètres'!$M$5:$M$14,0)),0),0)+IF(AND(E16&lt;&gt;"",E16&lt;&gt;"Repos",E16&lt;&gt;"Congé Payé"),IFERROR(INDEX('Vos Paramètres'!$L$5:$L$14,MATCH(E16,'Vos Paramètres'!$M$5:$M$14,0)),0),0)+IF(AND(F16&lt;&gt;"",F16&lt;&gt;"Repos",F16&lt;&gt;"Congé Payé"),IFERROR(INDEX('Vos Paramètres'!$L$5:$L$14,MATCH(F16,'Vos Paramètres'!$M$5:$M$14,0)),0),0)+IF(AND(G16&lt;&gt;"",G16&lt;&gt;"Repos",G16&lt;&gt;"Congé Payé"),IFERROR(INDEX('Vos Paramètres'!$L$5:$L$14,MATCH(G16,'Vos Paramètres'!$M$5:$M$14,0)),0),0)+IF(AND(H16&lt;&gt;"",H16&lt;&gt;"Repos",H16&lt;&gt;"Congé Payé"),IFERROR(INDEX('Vos Paramètres'!$L$5:$L$14,MATCH(H16,'Vos Paramètres'!$M$5:$M$14,0)),0),0)+IF(AND(I16&lt;&gt;"",I16&lt;&gt;"Repos",I16&lt;&gt;"Congé Payé"),IFERROR(INDEX('Vos Paramètres'!$L$5:$L$14,MATCH(I16,'Vos Paramètres'!$M$5:$M$14,0)),0),0))</f>
        <v/>
      </c>
      <c r="K16" s="60" t="str">
        <f>IF(OR(A16="",A16=" ")," ",IF(AND((IF(AND(C16&lt;&gt;"",C16&lt;&gt;"Repos",C16&lt;&gt;"Congé Payé",IFERROR(INDEX('Vos Paramètres'!$L$5:$L$14,MATCH(C16,'Vos Paramètres'!$M$5:$M$14,0)),0)&gt;0),1,0)+IF(AND(D16&lt;&gt;"",D16&lt;&gt;"Repos",D16&lt;&gt;"Congé Payé",IFERROR(INDEX('Vos Paramètres'!$L$5:$L$14,MATCH(D16,'Vos Paramètres'!$M$5:$M$14,0)),0)&gt;0),1,0)+IF(AND(E16&lt;&gt;"",E16&lt;&gt;"Repos",E16&lt;&gt;"Congé Payé",IFERROR(INDEX('Vos Paramètres'!$L$5:$L$14,MATCH(E16,'Vos Paramètres'!$M$5:$M$14,0)),0)&gt;0),1,0)+IF(AND(F16&lt;&gt;"",F16&lt;&gt;"Repos",F16&lt;&gt;"Congé Payé",IFERROR(INDEX('Vos Paramètres'!$L$5:$L$14,MATCH(F16,'Vos Paramètres'!$M$5:$M$14,0)),0)&gt;0),1,0)+IF(AND(G16&lt;&gt;"",G16&lt;&gt;"Repos",G16&lt;&gt;"Congé Payé",IFERROR(INDEX('Vos Paramètres'!$L$5:$L$14,MATCH(G16,'Vos Paramètres'!$M$5:$M$14,0)),0)&gt;0),1,0)+IF(AND(H16&lt;&gt;"",H16&lt;&gt;"Repos",H16&lt;&gt;"Congé Payé",IFERROR(INDEX('Vos Paramètres'!$L$5:$L$14,MATCH(H16,'Vos Paramètres'!$M$5:$M$14,0)),0)&gt;0),1,0)+IF(AND(I16&lt;&gt;"",I16&lt;&gt;"Repos",I16&lt;&gt;"Congé Payé",IFERROR(INDEX('Vos Paramètres'!$L$5:$L$14,MATCH(I16,'Vos Paramètres'!$M$5:$M$14,0)),0)&gt;0),1,0))&gt;0,B16=""),"⚠ Site manquant",IF(ISNUMBER(J16+0)*(J16+0&gt;48),"⚠ Dépasse 48h ("&amp;TEXT(J16,"0.0")&amp;"h)",IF(COUNTIF($A$8:$A$37,A16)&gt;1,"⚠ Agent en doublon",IF(J16=0,"— aucune vacation","✓ OK ("&amp;TEXT(J16,"0.0")&amp;"h)")))))</f>
        <v xml:space="preserve"> </v>
      </c>
      <c r="L16" s="61"/>
      <c r="M16" s="119"/>
      <c r="N16" s="61"/>
      <c r="O16" s="17"/>
      <c r="P16" s="17"/>
      <c r="Q16" s="17"/>
      <c r="R16" s="17"/>
      <c r="S16" s="17"/>
      <c r="T16" s="17"/>
    </row>
    <row r="17" spans="1:20" ht="18" customHeight="1" x14ac:dyDescent="0.2">
      <c r="A17" s="57"/>
      <c r="B17" s="58"/>
      <c r="C17" s="58"/>
      <c r="D17" s="58"/>
      <c r="E17" s="58"/>
      <c r="F17" s="58"/>
      <c r="G17" s="58"/>
      <c r="H17" s="58"/>
      <c r="I17" s="58"/>
      <c r="J17" s="62" t="str">
        <f>IF(A17="","",IF(AND(C17&lt;&gt;"",C17&lt;&gt;"Repos",C17&lt;&gt;"Congé Payé"),IFERROR(INDEX('Vos Paramètres'!$L$5:$L$14,MATCH(C17,'Vos Paramètres'!$M$5:$M$14,0)),0),0)+IF(AND(D17&lt;&gt;"",D17&lt;&gt;"Repos",D17&lt;&gt;"Congé Payé"),IFERROR(INDEX('Vos Paramètres'!$L$5:$L$14,MATCH(D17,'Vos Paramètres'!$M$5:$M$14,0)),0),0)+IF(AND(E17&lt;&gt;"",E17&lt;&gt;"Repos",E17&lt;&gt;"Congé Payé"),IFERROR(INDEX('Vos Paramètres'!$L$5:$L$14,MATCH(E17,'Vos Paramètres'!$M$5:$M$14,0)),0),0)+IF(AND(F17&lt;&gt;"",F17&lt;&gt;"Repos",F17&lt;&gt;"Congé Payé"),IFERROR(INDEX('Vos Paramètres'!$L$5:$L$14,MATCH(F17,'Vos Paramètres'!$M$5:$M$14,0)),0),0)+IF(AND(G17&lt;&gt;"",G17&lt;&gt;"Repos",G17&lt;&gt;"Congé Payé"),IFERROR(INDEX('Vos Paramètres'!$L$5:$L$14,MATCH(G17,'Vos Paramètres'!$M$5:$M$14,0)),0),0)+IF(AND(H17&lt;&gt;"",H17&lt;&gt;"Repos",H17&lt;&gt;"Congé Payé"),IFERROR(INDEX('Vos Paramètres'!$L$5:$L$14,MATCH(H17,'Vos Paramètres'!$M$5:$M$14,0)),0),0)+IF(AND(I17&lt;&gt;"",I17&lt;&gt;"Repos",I17&lt;&gt;"Congé Payé"),IFERROR(INDEX('Vos Paramètres'!$L$5:$L$14,MATCH(I17,'Vos Paramètres'!$M$5:$M$14,0)),0),0))</f>
        <v/>
      </c>
      <c r="K17" s="63" t="str">
        <f>IF(OR(A17="",A17=" ")," ",IF(AND((IF(AND(C17&lt;&gt;"",C17&lt;&gt;"Repos",C17&lt;&gt;"Congé Payé",IFERROR(INDEX('Vos Paramètres'!$L$5:$L$14,MATCH(C17,'Vos Paramètres'!$M$5:$M$14,0)),0)&gt;0),1,0)+IF(AND(D17&lt;&gt;"",D17&lt;&gt;"Repos",D17&lt;&gt;"Congé Payé",IFERROR(INDEX('Vos Paramètres'!$L$5:$L$14,MATCH(D17,'Vos Paramètres'!$M$5:$M$14,0)),0)&gt;0),1,0)+IF(AND(E17&lt;&gt;"",E17&lt;&gt;"Repos",E17&lt;&gt;"Congé Payé",IFERROR(INDEX('Vos Paramètres'!$L$5:$L$14,MATCH(E17,'Vos Paramètres'!$M$5:$M$14,0)),0)&gt;0),1,0)+IF(AND(F17&lt;&gt;"",F17&lt;&gt;"Repos",F17&lt;&gt;"Congé Payé",IFERROR(INDEX('Vos Paramètres'!$L$5:$L$14,MATCH(F17,'Vos Paramètres'!$M$5:$M$14,0)),0)&gt;0),1,0)+IF(AND(G17&lt;&gt;"",G17&lt;&gt;"Repos",G17&lt;&gt;"Congé Payé",IFERROR(INDEX('Vos Paramètres'!$L$5:$L$14,MATCH(G17,'Vos Paramètres'!$M$5:$M$14,0)),0)&gt;0),1,0)+IF(AND(H17&lt;&gt;"",H17&lt;&gt;"Repos",H17&lt;&gt;"Congé Payé",IFERROR(INDEX('Vos Paramètres'!$L$5:$L$14,MATCH(H17,'Vos Paramètres'!$M$5:$M$14,0)),0)&gt;0),1,0)+IF(AND(I17&lt;&gt;"",I17&lt;&gt;"Repos",I17&lt;&gt;"Congé Payé",IFERROR(INDEX('Vos Paramètres'!$L$5:$L$14,MATCH(I17,'Vos Paramètres'!$M$5:$M$14,0)),0)&gt;0),1,0))&gt;0,B17=""),"⚠ Site manquant",IF(ISNUMBER(J17+0)*(J17+0&gt;48),"⚠ Dépasse 48h ("&amp;TEXT(J17,"0.0")&amp;"h)",IF(COUNTIF($A$8:$A$37,A17)&gt;1,"⚠ Agent en doublon",IF(J17=0,"— aucune vacation","✓ OK ("&amp;TEXT(J17,"0.0")&amp;"h)")))))</f>
        <v xml:space="preserve"> </v>
      </c>
      <c r="L17" s="61"/>
      <c r="M17" s="119"/>
      <c r="N17" s="61"/>
      <c r="O17" s="17"/>
      <c r="P17" s="17"/>
      <c r="Q17" s="17"/>
      <c r="R17" s="17"/>
      <c r="S17" s="17"/>
      <c r="T17" s="17"/>
    </row>
    <row r="18" spans="1:20" ht="18" customHeight="1" x14ac:dyDescent="0.2">
      <c r="A18" s="57"/>
      <c r="B18" s="58"/>
      <c r="C18" s="58"/>
      <c r="D18" s="58"/>
      <c r="E18" s="58"/>
      <c r="F18" s="58"/>
      <c r="G18" s="58"/>
      <c r="H18" s="58"/>
      <c r="I18" s="58"/>
      <c r="J18" s="59" t="str">
        <f>IF(A18="","",IF(AND(C18&lt;&gt;"",C18&lt;&gt;"Repos",C18&lt;&gt;"Congé Payé"),IFERROR(INDEX('Vos Paramètres'!$L$5:$L$14,MATCH(C18,'Vos Paramètres'!$M$5:$M$14,0)),0),0)+IF(AND(D18&lt;&gt;"",D18&lt;&gt;"Repos",D18&lt;&gt;"Congé Payé"),IFERROR(INDEX('Vos Paramètres'!$L$5:$L$14,MATCH(D18,'Vos Paramètres'!$M$5:$M$14,0)),0),0)+IF(AND(E18&lt;&gt;"",E18&lt;&gt;"Repos",E18&lt;&gt;"Congé Payé"),IFERROR(INDEX('Vos Paramètres'!$L$5:$L$14,MATCH(E18,'Vos Paramètres'!$M$5:$M$14,0)),0),0)+IF(AND(F18&lt;&gt;"",F18&lt;&gt;"Repos",F18&lt;&gt;"Congé Payé"),IFERROR(INDEX('Vos Paramètres'!$L$5:$L$14,MATCH(F18,'Vos Paramètres'!$M$5:$M$14,0)),0),0)+IF(AND(G18&lt;&gt;"",G18&lt;&gt;"Repos",G18&lt;&gt;"Congé Payé"),IFERROR(INDEX('Vos Paramètres'!$L$5:$L$14,MATCH(G18,'Vos Paramètres'!$M$5:$M$14,0)),0),0)+IF(AND(H18&lt;&gt;"",H18&lt;&gt;"Repos",H18&lt;&gt;"Congé Payé"),IFERROR(INDEX('Vos Paramètres'!$L$5:$L$14,MATCH(H18,'Vos Paramètres'!$M$5:$M$14,0)),0),0)+IF(AND(I18&lt;&gt;"",I18&lt;&gt;"Repos",I18&lt;&gt;"Congé Payé"),IFERROR(INDEX('Vos Paramètres'!$L$5:$L$14,MATCH(I18,'Vos Paramètres'!$M$5:$M$14,0)),0),0))</f>
        <v/>
      </c>
      <c r="K18" s="60" t="str">
        <f>IF(OR(A18="",A18=" ")," ",IF(AND((IF(AND(C18&lt;&gt;"",C18&lt;&gt;"Repos",C18&lt;&gt;"Congé Payé",IFERROR(INDEX('Vos Paramètres'!$L$5:$L$14,MATCH(C18,'Vos Paramètres'!$M$5:$M$14,0)),0)&gt;0),1,0)+IF(AND(D18&lt;&gt;"",D18&lt;&gt;"Repos",D18&lt;&gt;"Congé Payé",IFERROR(INDEX('Vos Paramètres'!$L$5:$L$14,MATCH(D18,'Vos Paramètres'!$M$5:$M$14,0)),0)&gt;0),1,0)+IF(AND(E18&lt;&gt;"",E18&lt;&gt;"Repos",E18&lt;&gt;"Congé Payé",IFERROR(INDEX('Vos Paramètres'!$L$5:$L$14,MATCH(E18,'Vos Paramètres'!$M$5:$M$14,0)),0)&gt;0),1,0)+IF(AND(F18&lt;&gt;"",F18&lt;&gt;"Repos",F18&lt;&gt;"Congé Payé",IFERROR(INDEX('Vos Paramètres'!$L$5:$L$14,MATCH(F18,'Vos Paramètres'!$M$5:$M$14,0)),0)&gt;0),1,0)+IF(AND(G18&lt;&gt;"",G18&lt;&gt;"Repos",G18&lt;&gt;"Congé Payé",IFERROR(INDEX('Vos Paramètres'!$L$5:$L$14,MATCH(G18,'Vos Paramètres'!$M$5:$M$14,0)),0)&gt;0),1,0)+IF(AND(H18&lt;&gt;"",H18&lt;&gt;"Repos",H18&lt;&gt;"Congé Payé",IFERROR(INDEX('Vos Paramètres'!$L$5:$L$14,MATCH(H18,'Vos Paramètres'!$M$5:$M$14,0)),0)&gt;0),1,0)+IF(AND(I18&lt;&gt;"",I18&lt;&gt;"Repos",I18&lt;&gt;"Congé Payé",IFERROR(INDEX('Vos Paramètres'!$L$5:$L$14,MATCH(I18,'Vos Paramètres'!$M$5:$M$14,0)),0)&gt;0),1,0))&gt;0,B18=""),"⚠ Site manquant",IF(ISNUMBER(J18+0)*(J18+0&gt;48),"⚠ Dépasse 48h ("&amp;TEXT(J18,"0.0")&amp;"h)",IF(COUNTIF($A$8:$A$37,A18)&gt;1,"⚠ Agent en doublon",IF(J18=0,"— aucune vacation","✓ OK ("&amp;TEXT(J18,"0.0")&amp;"h)")))))</f>
        <v xml:space="preserve"> </v>
      </c>
      <c r="L18" s="61"/>
      <c r="M18" s="119" t="s">
        <v>124</v>
      </c>
      <c r="N18" s="61"/>
      <c r="O18" s="17"/>
      <c r="P18" s="17"/>
      <c r="Q18" s="17"/>
      <c r="R18" s="17"/>
      <c r="S18" s="17"/>
      <c r="T18" s="17"/>
    </row>
    <row r="19" spans="1:20" ht="18" customHeight="1" x14ac:dyDescent="0.2">
      <c r="A19" s="57"/>
      <c r="B19" s="58"/>
      <c r="C19" s="58"/>
      <c r="D19" s="58"/>
      <c r="E19" s="58"/>
      <c r="F19" s="58"/>
      <c r="G19" s="58"/>
      <c r="H19" s="58"/>
      <c r="I19" s="58"/>
      <c r="J19" s="62" t="str">
        <f>IF(A19="","",IF(AND(C19&lt;&gt;"",C19&lt;&gt;"Repos",C19&lt;&gt;"Congé Payé"),IFERROR(INDEX('Vos Paramètres'!$L$5:$L$14,MATCH(C19,'Vos Paramètres'!$M$5:$M$14,0)),0),0)+IF(AND(D19&lt;&gt;"",D19&lt;&gt;"Repos",D19&lt;&gt;"Congé Payé"),IFERROR(INDEX('Vos Paramètres'!$L$5:$L$14,MATCH(D19,'Vos Paramètres'!$M$5:$M$14,0)),0),0)+IF(AND(E19&lt;&gt;"",E19&lt;&gt;"Repos",E19&lt;&gt;"Congé Payé"),IFERROR(INDEX('Vos Paramètres'!$L$5:$L$14,MATCH(E19,'Vos Paramètres'!$M$5:$M$14,0)),0),0)+IF(AND(F19&lt;&gt;"",F19&lt;&gt;"Repos",F19&lt;&gt;"Congé Payé"),IFERROR(INDEX('Vos Paramètres'!$L$5:$L$14,MATCH(F19,'Vos Paramètres'!$M$5:$M$14,0)),0),0)+IF(AND(G19&lt;&gt;"",G19&lt;&gt;"Repos",G19&lt;&gt;"Congé Payé"),IFERROR(INDEX('Vos Paramètres'!$L$5:$L$14,MATCH(G19,'Vos Paramètres'!$M$5:$M$14,0)),0),0)+IF(AND(H19&lt;&gt;"",H19&lt;&gt;"Repos",H19&lt;&gt;"Congé Payé"),IFERROR(INDEX('Vos Paramètres'!$L$5:$L$14,MATCH(H19,'Vos Paramètres'!$M$5:$M$14,0)),0),0)+IF(AND(I19&lt;&gt;"",I19&lt;&gt;"Repos",I19&lt;&gt;"Congé Payé"),IFERROR(INDEX('Vos Paramètres'!$L$5:$L$14,MATCH(I19,'Vos Paramètres'!$M$5:$M$14,0)),0),0))</f>
        <v/>
      </c>
      <c r="K19" s="63" t="str">
        <f>IF(OR(A19="",A19=" ")," ",IF(AND((IF(AND(C19&lt;&gt;"",C19&lt;&gt;"Repos",C19&lt;&gt;"Congé Payé",IFERROR(INDEX('Vos Paramètres'!$L$5:$L$14,MATCH(C19,'Vos Paramètres'!$M$5:$M$14,0)),0)&gt;0),1,0)+IF(AND(D19&lt;&gt;"",D19&lt;&gt;"Repos",D19&lt;&gt;"Congé Payé",IFERROR(INDEX('Vos Paramètres'!$L$5:$L$14,MATCH(D19,'Vos Paramètres'!$M$5:$M$14,0)),0)&gt;0),1,0)+IF(AND(E19&lt;&gt;"",E19&lt;&gt;"Repos",E19&lt;&gt;"Congé Payé",IFERROR(INDEX('Vos Paramètres'!$L$5:$L$14,MATCH(E19,'Vos Paramètres'!$M$5:$M$14,0)),0)&gt;0),1,0)+IF(AND(F19&lt;&gt;"",F19&lt;&gt;"Repos",F19&lt;&gt;"Congé Payé",IFERROR(INDEX('Vos Paramètres'!$L$5:$L$14,MATCH(F19,'Vos Paramètres'!$M$5:$M$14,0)),0)&gt;0),1,0)+IF(AND(G19&lt;&gt;"",G19&lt;&gt;"Repos",G19&lt;&gt;"Congé Payé",IFERROR(INDEX('Vos Paramètres'!$L$5:$L$14,MATCH(G19,'Vos Paramètres'!$M$5:$M$14,0)),0)&gt;0),1,0)+IF(AND(H19&lt;&gt;"",H19&lt;&gt;"Repos",H19&lt;&gt;"Congé Payé",IFERROR(INDEX('Vos Paramètres'!$L$5:$L$14,MATCH(H19,'Vos Paramètres'!$M$5:$M$14,0)),0)&gt;0),1,0)+IF(AND(I19&lt;&gt;"",I19&lt;&gt;"Repos",I19&lt;&gt;"Congé Payé",IFERROR(INDEX('Vos Paramètres'!$L$5:$L$14,MATCH(I19,'Vos Paramètres'!$M$5:$M$14,0)),0)&gt;0),1,0))&gt;0,B19=""),"⚠ Site manquant",IF(ISNUMBER(J19+0)*(J19+0&gt;48),"⚠ Dépasse 48h ("&amp;TEXT(J19,"0.0")&amp;"h)",IF(COUNTIF($A$8:$A$37,A19)&gt;1,"⚠ Agent en doublon",IF(J19=0,"— aucune vacation","✓ OK ("&amp;TEXT(J19,"0.0")&amp;"h)")))))</f>
        <v xml:space="preserve"> </v>
      </c>
      <c r="L19" s="61"/>
      <c r="M19" s="119"/>
      <c r="N19" s="61"/>
      <c r="O19" s="17"/>
      <c r="P19" s="17"/>
      <c r="Q19" s="17"/>
      <c r="R19" s="17"/>
      <c r="S19" s="17"/>
      <c r="T19" s="17"/>
    </row>
    <row r="20" spans="1:20" ht="18" customHeight="1" x14ac:dyDescent="0.2">
      <c r="A20" s="57"/>
      <c r="B20" s="58"/>
      <c r="C20" s="58"/>
      <c r="D20" s="58"/>
      <c r="E20" s="58"/>
      <c r="F20" s="58"/>
      <c r="G20" s="58"/>
      <c r="H20" s="58"/>
      <c r="I20" s="58"/>
      <c r="J20" s="59" t="str">
        <f>IF(A20="","",IF(AND(C20&lt;&gt;"",C20&lt;&gt;"Repos",C20&lt;&gt;"Congé Payé"),IFERROR(INDEX('Vos Paramètres'!$L$5:$L$14,MATCH(C20,'Vos Paramètres'!$M$5:$M$14,0)),0),0)+IF(AND(D20&lt;&gt;"",D20&lt;&gt;"Repos",D20&lt;&gt;"Congé Payé"),IFERROR(INDEX('Vos Paramètres'!$L$5:$L$14,MATCH(D20,'Vos Paramètres'!$M$5:$M$14,0)),0),0)+IF(AND(E20&lt;&gt;"",E20&lt;&gt;"Repos",E20&lt;&gt;"Congé Payé"),IFERROR(INDEX('Vos Paramètres'!$L$5:$L$14,MATCH(E20,'Vos Paramètres'!$M$5:$M$14,0)),0),0)+IF(AND(F20&lt;&gt;"",F20&lt;&gt;"Repos",F20&lt;&gt;"Congé Payé"),IFERROR(INDEX('Vos Paramètres'!$L$5:$L$14,MATCH(F20,'Vos Paramètres'!$M$5:$M$14,0)),0),0)+IF(AND(G20&lt;&gt;"",G20&lt;&gt;"Repos",G20&lt;&gt;"Congé Payé"),IFERROR(INDEX('Vos Paramètres'!$L$5:$L$14,MATCH(G20,'Vos Paramètres'!$M$5:$M$14,0)),0),0)+IF(AND(H20&lt;&gt;"",H20&lt;&gt;"Repos",H20&lt;&gt;"Congé Payé"),IFERROR(INDEX('Vos Paramètres'!$L$5:$L$14,MATCH(H20,'Vos Paramètres'!$M$5:$M$14,0)),0),0)+IF(AND(I20&lt;&gt;"",I20&lt;&gt;"Repos",I20&lt;&gt;"Congé Payé"),IFERROR(INDEX('Vos Paramètres'!$L$5:$L$14,MATCH(I20,'Vos Paramètres'!$M$5:$M$14,0)),0),0))</f>
        <v/>
      </c>
      <c r="K20" s="60" t="str">
        <f>IF(OR(A20="",A20=" ")," ",IF(AND((IF(AND(C20&lt;&gt;"",C20&lt;&gt;"Repos",C20&lt;&gt;"Congé Payé",IFERROR(INDEX('Vos Paramètres'!$L$5:$L$14,MATCH(C20,'Vos Paramètres'!$M$5:$M$14,0)),0)&gt;0),1,0)+IF(AND(D20&lt;&gt;"",D20&lt;&gt;"Repos",D20&lt;&gt;"Congé Payé",IFERROR(INDEX('Vos Paramètres'!$L$5:$L$14,MATCH(D20,'Vos Paramètres'!$M$5:$M$14,0)),0)&gt;0),1,0)+IF(AND(E20&lt;&gt;"",E20&lt;&gt;"Repos",E20&lt;&gt;"Congé Payé",IFERROR(INDEX('Vos Paramètres'!$L$5:$L$14,MATCH(E20,'Vos Paramètres'!$M$5:$M$14,0)),0)&gt;0),1,0)+IF(AND(F20&lt;&gt;"",F20&lt;&gt;"Repos",F20&lt;&gt;"Congé Payé",IFERROR(INDEX('Vos Paramètres'!$L$5:$L$14,MATCH(F20,'Vos Paramètres'!$M$5:$M$14,0)),0)&gt;0),1,0)+IF(AND(G20&lt;&gt;"",G20&lt;&gt;"Repos",G20&lt;&gt;"Congé Payé",IFERROR(INDEX('Vos Paramètres'!$L$5:$L$14,MATCH(G20,'Vos Paramètres'!$M$5:$M$14,0)),0)&gt;0),1,0)+IF(AND(H20&lt;&gt;"",H20&lt;&gt;"Repos",H20&lt;&gt;"Congé Payé",IFERROR(INDEX('Vos Paramètres'!$L$5:$L$14,MATCH(H20,'Vos Paramètres'!$M$5:$M$14,0)),0)&gt;0),1,0)+IF(AND(I20&lt;&gt;"",I20&lt;&gt;"Repos",I20&lt;&gt;"Congé Payé",IFERROR(INDEX('Vos Paramètres'!$L$5:$L$14,MATCH(I20,'Vos Paramètres'!$M$5:$M$14,0)),0)&gt;0),1,0))&gt;0,B20=""),"⚠ Site manquant",IF(ISNUMBER(J20+0)*(J20+0&gt;48),"⚠ Dépasse 48h ("&amp;TEXT(J20,"0.0")&amp;"h)",IF(COUNTIF($A$8:$A$37,A20)&gt;1,"⚠ Agent en doublon",IF(J20=0,"— aucune vacation","✓ OK ("&amp;TEXT(J20,"0.0")&amp;"h)")))))</f>
        <v xml:space="preserve"> </v>
      </c>
      <c r="L20" s="61"/>
      <c r="M20" s="119"/>
      <c r="N20" s="61"/>
      <c r="O20" s="17"/>
      <c r="P20" s="17"/>
      <c r="Q20" s="17"/>
      <c r="R20" s="17"/>
      <c r="S20" s="17"/>
      <c r="T20" s="17"/>
    </row>
    <row r="21" spans="1:20" ht="18" customHeight="1" x14ac:dyDescent="0.2">
      <c r="A21" s="57"/>
      <c r="B21" s="58"/>
      <c r="C21" s="58"/>
      <c r="D21" s="58"/>
      <c r="E21" s="58"/>
      <c r="F21" s="58"/>
      <c r="G21" s="58"/>
      <c r="H21" s="58"/>
      <c r="I21" s="58"/>
      <c r="J21" s="62" t="str">
        <f>IF(A21="","",IF(AND(C21&lt;&gt;"",C21&lt;&gt;"Repos",C21&lt;&gt;"Congé Payé"),IFERROR(INDEX('Vos Paramètres'!$L$5:$L$14,MATCH(C21,'Vos Paramètres'!$M$5:$M$14,0)),0),0)+IF(AND(D21&lt;&gt;"",D21&lt;&gt;"Repos",D21&lt;&gt;"Congé Payé"),IFERROR(INDEX('Vos Paramètres'!$L$5:$L$14,MATCH(D21,'Vos Paramètres'!$M$5:$M$14,0)),0),0)+IF(AND(E21&lt;&gt;"",E21&lt;&gt;"Repos",E21&lt;&gt;"Congé Payé"),IFERROR(INDEX('Vos Paramètres'!$L$5:$L$14,MATCH(E21,'Vos Paramètres'!$M$5:$M$14,0)),0),0)+IF(AND(F21&lt;&gt;"",F21&lt;&gt;"Repos",F21&lt;&gt;"Congé Payé"),IFERROR(INDEX('Vos Paramètres'!$L$5:$L$14,MATCH(F21,'Vos Paramètres'!$M$5:$M$14,0)),0),0)+IF(AND(G21&lt;&gt;"",G21&lt;&gt;"Repos",G21&lt;&gt;"Congé Payé"),IFERROR(INDEX('Vos Paramètres'!$L$5:$L$14,MATCH(G21,'Vos Paramètres'!$M$5:$M$14,0)),0),0)+IF(AND(H21&lt;&gt;"",H21&lt;&gt;"Repos",H21&lt;&gt;"Congé Payé"),IFERROR(INDEX('Vos Paramètres'!$L$5:$L$14,MATCH(H21,'Vos Paramètres'!$M$5:$M$14,0)),0),0)+IF(AND(I21&lt;&gt;"",I21&lt;&gt;"Repos",I21&lt;&gt;"Congé Payé"),IFERROR(INDEX('Vos Paramètres'!$L$5:$L$14,MATCH(I21,'Vos Paramètres'!$M$5:$M$14,0)),0),0))</f>
        <v/>
      </c>
      <c r="K21" s="63" t="str">
        <f>IF(OR(A21="",A21=" ")," ",IF(AND((IF(AND(C21&lt;&gt;"",C21&lt;&gt;"Repos",C21&lt;&gt;"Congé Payé",IFERROR(INDEX('Vos Paramètres'!$L$5:$L$14,MATCH(C21,'Vos Paramètres'!$M$5:$M$14,0)),0)&gt;0),1,0)+IF(AND(D21&lt;&gt;"",D21&lt;&gt;"Repos",D21&lt;&gt;"Congé Payé",IFERROR(INDEX('Vos Paramètres'!$L$5:$L$14,MATCH(D21,'Vos Paramètres'!$M$5:$M$14,0)),0)&gt;0),1,0)+IF(AND(E21&lt;&gt;"",E21&lt;&gt;"Repos",E21&lt;&gt;"Congé Payé",IFERROR(INDEX('Vos Paramètres'!$L$5:$L$14,MATCH(E21,'Vos Paramètres'!$M$5:$M$14,0)),0)&gt;0),1,0)+IF(AND(F21&lt;&gt;"",F21&lt;&gt;"Repos",F21&lt;&gt;"Congé Payé",IFERROR(INDEX('Vos Paramètres'!$L$5:$L$14,MATCH(F21,'Vos Paramètres'!$M$5:$M$14,0)),0)&gt;0),1,0)+IF(AND(G21&lt;&gt;"",G21&lt;&gt;"Repos",G21&lt;&gt;"Congé Payé",IFERROR(INDEX('Vos Paramètres'!$L$5:$L$14,MATCH(G21,'Vos Paramètres'!$M$5:$M$14,0)),0)&gt;0),1,0)+IF(AND(H21&lt;&gt;"",H21&lt;&gt;"Repos",H21&lt;&gt;"Congé Payé",IFERROR(INDEX('Vos Paramètres'!$L$5:$L$14,MATCH(H21,'Vos Paramètres'!$M$5:$M$14,0)),0)&gt;0),1,0)+IF(AND(I21&lt;&gt;"",I21&lt;&gt;"Repos",I21&lt;&gt;"Congé Payé",IFERROR(INDEX('Vos Paramètres'!$L$5:$L$14,MATCH(I21,'Vos Paramètres'!$M$5:$M$14,0)),0)&gt;0),1,0))&gt;0,B21=""),"⚠ Site manquant",IF(ISNUMBER(J21+0)*(J21+0&gt;48),"⚠ Dépasse 48h ("&amp;TEXT(J21,"0.0")&amp;"h)",IF(COUNTIF($A$8:$A$37,A21)&gt;1,"⚠ Agent en doublon",IF(J21=0,"— aucune vacation","✓ OK ("&amp;TEXT(J21,"0.0")&amp;"h)")))))</f>
        <v xml:space="preserve"> </v>
      </c>
      <c r="L21" s="61"/>
      <c r="M21" s="119"/>
      <c r="N21" s="61"/>
      <c r="O21" s="17"/>
      <c r="P21" s="17"/>
      <c r="Q21" s="17"/>
      <c r="R21" s="17"/>
      <c r="S21" s="17"/>
      <c r="T21" s="17"/>
    </row>
    <row r="22" spans="1:20" ht="18" customHeight="1" x14ac:dyDescent="0.2">
      <c r="A22" s="57"/>
      <c r="B22" s="58"/>
      <c r="C22" s="58"/>
      <c r="D22" s="58"/>
      <c r="E22" s="58"/>
      <c r="F22" s="58"/>
      <c r="G22" s="58"/>
      <c r="H22" s="58"/>
      <c r="I22" s="58"/>
      <c r="J22" s="59" t="str">
        <f>IF(A22="","",IF(AND(C22&lt;&gt;"",C22&lt;&gt;"Repos",C22&lt;&gt;"Congé Payé"),IFERROR(INDEX('Vos Paramètres'!$L$5:$L$14,MATCH(C22,'Vos Paramètres'!$M$5:$M$14,0)),0),0)+IF(AND(D22&lt;&gt;"",D22&lt;&gt;"Repos",D22&lt;&gt;"Congé Payé"),IFERROR(INDEX('Vos Paramètres'!$L$5:$L$14,MATCH(D22,'Vos Paramètres'!$M$5:$M$14,0)),0),0)+IF(AND(E22&lt;&gt;"",E22&lt;&gt;"Repos",E22&lt;&gt;"Congé Payé"),IFERROR(INDEX('Vos Paramètres'!$L$5:$L$14,MATCH(E22,'Vos Paramètres'!$M$5:$M$14,0)),0),0)+IF(AND(F22&lt;&gt;"",F22&lt;&gt;"Repos",F22&lt;&gt;"Congé Payé"),IFERROR(INDEX('Vos Paramètres'!$L$5:$L$14,MATCH(F22,'Vos Paramètres'!$M$5:$M$14,0)),0),0)+IF(AND(G22&lt;&gt;"",G22&lt;&gt;"Repos",G22&lt;&gt;"Congé Payé"),IFERROR(INDEX('Vos Paramètres'!$L$5:$L$14,MATCH(G22,'Vos Paramètres'!$M$5:$M$14,0)),0),0)+IF(AND(H22&lt;&gt;"",H22&lt;&gt;"Repos",H22&lt;&gt;"Congé Payé"),IFERROR(INDEX('Vos Paramètres'!$L$5:$L$14,MATCH(H22,'Vos Paramètres'!$M$5:$M$14,0)),0),0)+IF(AND(I22&lt;&gt;"",I22&lt;&gt;"Repos",I22&lt;&gt;"Congé Payé"),IFERROR(INDEX('Vos Paramètres'!$L$5:$L$14,MATCH(I22,'Vos Paramètres'!$M$5:$M$14,0)),0),0))</f>
        <v/>
      </c>
      <c r="K22" s="60" t="str">
        <f>IF(OR(A22="",A22=" ")," ",IF(AND((IF(AND(C22&lt;&gt;"",C22&lt;&gt;"Repos",C22&lt;&gt;"Congé Payé",IFERROR(INDEX('Vos Paramètres'!$L$5:$L$14,MATCH(C22,'Vos Paramètres'!$M$5:$M$14,0)),0)&gt;0),1,0)+IF(AND(D22&lt;&gt;"",D22&lt;&gt;"Repos",D22&lt;&gt;"Congé Payé",IFERROR(INDEX('Vos Paramètres'!$L$5:$L$14,MATCH(D22,'Vos Paramètres'!$M$5:$M$14,0)),0)&gt;0),1,0)+IF(AND(E22&lt;&gt;"",E22&lt;&gt;"Repos",E22&lt;&gt;"Congé Payé",IFERROR(INDEX('Vos Paramètres'!$L$5:$L$14,MATCH(E22,'Vos Paramètres'!$M$5:$M$14,0)),0)&gt;0),1,0)+IF(AND(F22&lt;&gt;"",F22&lt;&gt;"Repos",F22&lt;&gt;"Congé Payé",IFERROR(INDEX('Vos Paramètres'!$L$5:$L$14,MATCH(F22,'Vos Paramètres'!$M$5:$M$14,0)),0)&gt;0),1,0)+IF(AND(G22&lt;&gt;"",G22&lt;&gt;"Repos",G22&lt;&gt;"Congé Payé",IFERROR(INDEX('Vos Paramètres'!$L$5:$L$14,MATCH(G22,'Vos Paramètres'!$M$5:$M$14,0)),0)&gt;0),1,0)+IF(AND(H22&lt;&gt;"",H22&lt;&gt;"Repos",H22&lt;&gt;"Congé Payé",IFERROR(INDEX('Vos Paramètres'!$L$5:$L$14,MATCH(H22,'Vos Paramètres'!$M$5:$M$14,0)),0)&gt;0),1,0)+IF(AND(I22&lt;&gt;"",I22&lt;&gt;"Repos",I22&lt;&gt;"Congé Payé",IFERROR(INDEX('Vos Paramètres'!$L$5:$L$14,MATCH(I22,'Vos Paramètres'!$M$5:$M$14,0)),0)&gt;0),1,0))&gt;0,B22=""),"⚠ Site manquant",IF(ISNUMBER(J22+0)*(J22+0&gt;48),"⚠ Dépasse 48h ("&amp;TEXT(J22,"0.0")&amp;"h)",IF(COUNTIF($A$8:$A$37,A22)&gt;1,"⚠ Agent en doublon",IF(J22=0,"— aucune vacation","✓ OK ("&amp;TEXT(J22,"0.0")&amp;"h)")))))</f>
        <v xml:space="preserve"> </v>
      </c>
      <c r="L22" s="61"/>
      <c r="M22" s="119"/>
      <c r="N22" s="61"/>
      <c r="O22" s="17"/>
      <c r="P22" s="17"/>
      <c r="Q22" s="17"/>
      <c r="R22" s="17"/>
      <c r="S22" s="17"/>
      <c r="T22" s="17"/>
    </row>
    <row r="23" spans="1:20" ht="18" customHeight="1" x14ac:dyDescent="0.2">
      <c r="A23" s="57"/>
      <c r="B23" s="58"/>
      <c r="C23" s="58"/>
      <c r="D23" s="58"/>
      <c r="E23" s="58"/>
      <c r="F23" s="58"/>
      <c r="G23" s="58"/>
      <c r="H23" s="58"/>
      <c r="I23" s="58"/>
      <c r="J23" s="62" t="str">
        <f>IF(A23="","",IF(AND(C23&lt;&gt;"",C23&lt;&gt;"Repos",C23&lt;&gt;"Congé Payé"),IFERROR(INDEX('Vos Paramètres'!$L$5:$L$14,MATCH(C23,'Vos Paramètres'!$M$5:$M$14,0)),0),0)+IF(AND(D23&lt;&gt;"",D23&lt;&gt;"Repos",D23&lt;&gt;"Congé Payé"),IFERROR(INDEX('Vos Paramètres'!$L$5:$L$14,MATCH(D23,'Vos Paramètres'!$M$5:$M$14,0)),0),0)+IF(AND(E23&lt;&gt;"",E23&lt;&gt;"Repos",E23&lt;&gt;"Congé Payé"),IFERROR(INDEX('Vos Paramètres'!$L$5:$L$14,MATCH(E23,'Vos Paramètres'!$M$5:$M$14,0)),0),0)+IF(AND(F23&lt;&gt;"",F23&lt;&gt;"Repos",F23&lt;&gt;"Congé Payé"),IFERROR(INDEX('Vos Paramètres'!$L$5:$L$14,MATCH(F23,'Vos Paramètres'!$M$5:$M$14,0)),0),0)+IF(AND(G23&lt;&gt;"",G23&lt;&gt;"Repos",G23&lt;&gt;"Congé Payé"),IFERROR(INDEX('Vos Paramètres'!$L$5:$L$14,MATCH(G23,'Vos Paramètres'!$M$5:$M$14,0)),0),0)+IF(AND(H23&lt;&gt;"",H23&lt;&gt;"Repos",H23&lt;&gt;"Congé Payé"),IFERROR(INDEX('Vos Paramètres'!$L$5:$L$14,MATCH(H23,'Vos Paramètres'!$M$5:$M$14,0)),0),0)+IF(AND(I23&lt;&gt;"",I23&lt;&gt;"Repos",I23&lt;&gt;"Congé Payé"),IFERROR(INDEX('Vos Paramètres'!$L$5:$L$14,MATCH(I23,'Vos Paramètres'!$M$5:$M$14,0)),0),0))</f>
        <v/>
      </c>
      <c r="K23" s="63" t="str">
        <f>IF(OR(A23="",A23=" ")," ",IF(AND((IF(AND(C23&lt;&gt;"",C23&lt;&gt;"Repos",C23&lt;&gt;"Congé Payé",IFERROR(INDEX('Vos Paramètres'!$L$5:$L$14,MATCH(C23,'Vos Paramètres'!$M$5:$M$14,0)),0)&gt;0),1,0)+IF(AND(D23&lt;&gt;"",D23&lt;&gt;"Repos",D23&lt;&gt;"Congé Payé",IFERROR(INDEX('Vos Paramètres'!$L$5:$L$14,MATCH(D23,'Vos Paramètres'!$M$5:$M$14,0)),0)&gt;0),1,0)+IF(AND(E23&lt;&gt;"",E23&lt;&gt;"Repos",E23&lt;&gt;"Congé Payé",IFERROR(INDEX('Vos Paramètres'!$L$5:$L$14,MATCH(E23,'Vos Paramètres'!$M$5:$M$14,0)),0)&gt;0),1,0)+IF(AND(F23&lt;&gt;"",F23&lt;&gt;"Repos",F23&lt;&gt;"Congé Payé",IFERROR(INDEX('Vos Paramètres'!$L$5:$L$14,MATCH(F23,'Vos Paramètres'!$M$5:$M$14,0)),0)&gt;0),1,0)+IF(AND(G23&lt;&gt;"",G23&lt;&gt;"Repos",G23&lt;&gt;"Congé Payé",IFERROR(INDEX('Vos Paramètres'!$L$5:$L$14,MATCH(G23,'Vos Paramètres'!$M$5:$M$14,0)),0)&gt;0),1,0)+IF(AND(H23&lt;&gt;"",H23&lt;&gt;"Repos",H23&lt;&gt;"Congé Payé",IFERROR(INDEX('Vos Paramètres'!$L$5:$L$14,MATCH(H23,'Vos Paramètres'!$M$5:$M$14,0)),0)&gt;0),1,0)+IF(AND(I23&lt;&gt;"",I23&lt;&gt;"Repos",I23&lt;&gt;"Congé Payé",IFERROR(INDEX('Vos Paramètres'!$L$5:$L$14,MATCH(I23,'Vos Paramètres'!$M$5:$M$14,0)),0)&gt;0),1,0))&gt;0,B23=""),"⚠ Site manquant",IF(ISNUMBER(J23+0)*(J23+0&gt;48),"⚠ Dépasse 48h ("&amp;TEXT(J23,"0.0")&amp;"h)",IF(COUNTIF($A$8:$A$37,A23)&gt;1,"⚠ Agent en doublon",IF(J23=0,"— aucune vacation","✓ OK ("&amp;TEXT(J23,"0.0")&amp;"h)")))))</f>
        <v xml:space="preserve"> </v>
      </c>
      <c r="L23" s="61"/>
      <c r="M23" s="120" t="s">
        <v>125</v>
      </c>
      <c r="N23" s="61"/>
      <c r="O23" s="17"/>
      <c r="P23" s="17"/>
      <c r="Q23" s="17"/>
      <c r="R23" s="17"/>
      <c r="S23" s="17"/>
      <c r="T23" s="17"/>
    </row>
    <row r="24" spans="1:20" ht="18" customHeight="1" x14ac:dyDescent="0.2">
      <c r="A24" s="57"/>
      <c r="B24" s="58"/>
      <c r="C24" s="58"/>
      <c r="D24" s="58"/>
      <c r="E24" s="58"/>
      <c r="F24" s="58"/>
      <c r="G24" s="58"/>
      <c r="H24" s="58"/>
      <c r="I24" s="58"/>
      <c r="J24" s="59" t="str">
        <f>IF(A24="","",IF(AND(C24&lt;&gt;"",C24&lt;&gt;"Repos",C24&lt;&gt;"Congé Payé"),IFERROR(INDEX('Vos Paramètres'!$L$5:$L$14,MATCH(C24,'Vos Paramètres'!$M$5:$M$14,0)),0),0)+IF(AND(D24&lt;&gt;"",D24&lt;&gt;"Repos",D24&lt;&gt;"Congé Payé"),IFERROR(INDEX('Vos Paramètres'!$L$5:$L$14,MATCH(D24,'Vos Paramètres'!$M$5:$M$14,0)),0),0)+IF(AND(E24&lt;&gt;"",E24&lt;&gt;"Repos",E24&lt;&gt;"Congé Payé"),IFERROR(INDEX('Vos Paramètres'!$L$5:$L$14,MATCH(E24,'Vos Paramètres'!$M$5:$M$14,0)),0),0)+IF(AND(F24&lt;&gt;"",F24&lt;&gt;"Repos",F24&lt;&gt;"Congé Payé"),IFERROR(INDEX('Vos Paramètres'!$L$5:$L$14,MATCH(F24,'Vos Paramètres'!$M$5:$M$14,0)),0),0)+IF(AND(G24&lt;&gt;"",G24&lt;&gt;"Repos",G24&lt;&gt;"Congé Payé"),IFERROR(INDEX('Vos Paramètres'!$L$5:$L$14,MATCH(G24,'Vos Paramètres'!$M$5:$M$14,0)),0),0)+IF(AND(H24&lt;&gt;"",H24&lt;&gt;"Repos",H24&lt;&gt;"Congé Payé"),IFERROR(INDEX('Vos Paramètres'!$L$5:$L$14,MATCH(H24,'Vos Paramètres'!$M$5:$M$14,0)),0),0)+IF(AND(I24&lt;&gt;"",I24&lt;&gt;"Repos",I24&lt;&gt;"Congé Payé"),IFERROR(INDEX('Vos Paramètres'!$L$5:$L$14,MATCH(I24,'Vos Paramètres'!$M$5:$M$14,0)),0),0))</f>
        <v/>
      </c>
      <c r="K24" s="60" t="str">
        <f>IF(OR(A24="",A24=" ")," ",IF(AND((IF(AND(C24&lt;&gt;"",C24&lt;&gt;"Repos",C24&lt;&gt;"Congé Payé",IFERROR(INDEX('Vos Paramètres'!$L$5:$L$14,MATCH(C24,'Vos Paramètres'!$M$5:$M$14,0)),0)&gt;0),1,0)+IF(AND(D24&lt;&gt;"",D24&lt;&gt;"Repos",D24&lt;&gt;"Congé Payé",IFERROR(INDEX('Vos Paramètres'!$L$5:$L$14,MATCH(D24,'Vos Paramètres'!$M$5:$M$14,0)),0)&gt;0),1,0)+IF(AND(E24&lt;&gt;"",E24&lt;&gt;"Repos",E24&lt;&gt;"Congé Payé",IFERROR(INDEX('Vos Paramètres'!$L$5:$L$14,MATCH(E24,'Vos Paramètres'!$M$5:$M$14,0)),0)&gt;0),1,0)+IF(AND(F24&lt;&gt;"",F24&lt;&gt;"Repos",F24&lt;&gt;"Congé Payé",IFERROR(INDEX('Vos Paramètres'!$L$5:$L$14,MATCH(F24,'Vos Paramètres'!$M$5:$M$14,0)),0)&gt;0),1,0)+IF(AND(G24&lt;&gt;"",G24&lt;&gt;"Repos",G24&lt;&gt;"Congé Payé",IFERROR(INDEX('Vos Paramètres'!$L$5:$L$14,MATCH(G24,'Vos Paramètres'!$M$5:$M$14,0)),0)&gt;0),1,0)+IF(AND(H24&lt;&gt;"",H24&lt;&gt;"Repos",H24&lt;&gt;"Congé Payé",IFERROR(INDEX('Vos Paramètres'!$L$5:$L$14,MATCH(H24,'Vos Paramètres'!$M$5:$M$14,0)),0)&gt;0),1,0)+IF(AND(I24&lt;&gt;"",I24&lt;&gt;"Repos",I24&lt;&gt;"Congé Payé",IFERROR(INDEX('Vos Paramètres'!$L$5:$L$14,MATCH(I24,'Vos Paramètres'!$M$5:$M$14,0)),0)&gt;0),1,0))&gt;0,B24=""),"⚠ Site manquant",IF(ISNUMBER(J24+0)*(J24+0&gt;48),"⚠ Dépasse 48h ("&amp;TEXT(J24,"0.0")&amp;"h)",IF(COUNTIF($A$8:$A$37,A24)&gt;1,"⚠ Agent en doublon",IF(J24=0,"— aucune vacation","✓ OK ("&amp;TEXT(J24,"0.0")&amp;"h)")))))</f>
        <v xml:space="preserve"> </v>
      </c>
      <c r="L24" s="61"/>
      <c r="M24" s="120"/>
      <c r="N24" s="61"/>
      <c r="O24" s="17"/>
      <c r="P24" s="17"/>
      <c r="Q24" s="17"/>
      <c r="R24" s="17"/>
      <c r="S24" s="17"/>
      <c r="T24" s="17"/>
    </row>
    <row r="25" spans="1:20" ht="18" customHeight="1" x14ac:dyDescent="0.2">
      <c r="A25" s="57"/>
      <c r="B25" s="58"/>
      <c r="C25" s="58"/>
      <c r="D25" s="58"/>
      <c r="E25" s="58"/>
      <c r="F25" s="58"/>
      <c r="G25" s="58"/>
      <c r="H25" s="58"/>
      <c r="I25" s="58"/>
      <c r="J25" s="62" t="str">
        <f>IF(A25="","",IF(AND(C25&lt;&gt;"",C25&lt;&gt;"Repos",C25&lt;&gt;"Congé Payé"),IFERROR(INDEX('Vos Paramètres'!$L$5:$L$14,MATCH(C25,'Vos Paramètres'!$M$5:$M$14,0)),0),0)+IF(AND(D25&lt;&gt;"",D25&lt;&gt;"Repos",D25&lt;&gt;"Congé Payé"),IFERROR(INDEX('Vos Paramètres'!$L$5:$L$14,MATCH(D25,'Vos Paramètres'!$M$5:$M$14,0)),0),0)+IF(AND(E25&lt;&gt;"",E25&lt;&gt;"Repos",E25&lt;&gt;"Congé Payé"),IFERROR(INDEX('Vos Paramètres'!$L$5:$L$14,MATCH(E25,'Vos Paramètres'!$M$5:$M$14,0)),0),0)+IF(AND(F25&lt;&gt;"",F25&lt;&gt;"Repos",F25&lt;&gt;"Congé Payé"),IFERROR(INDEX('Vos Paramètres'!$L$5:$L$14,MATCH(F25,'Vos Paramètres'!$M$5:$M$14,0)),0),0)+IF(AND(G25&lt;&gt;"",G25&lt;&gt;"Repos",G25&lt;&gt;"Congé Payé"),IFERROR(INDEX('Vos Paramètres'!$L$5:$L$14,MATCH(G25,'Vos Paramètres'!$M$5:$M$14,0)),0),0)+IF(AND(H25&lt;&gt;"",H25&lt;&gt;"Repos",H25&lt;&gt;"Congé Payé"),IFERROR(INDEX('Vos Paramètres'!$L$5:$L$14,MATCH(H25,'Vos Paramètres'!$M$5:$M$14,0)),0),0)+IF(AND(I25&lt;&gt;"",I25&lt;&gt;"Repos",I25&lt;&gt;"Congé Payé"),IFERROR(INDEX('Vos Paramètres'!$L$5:$L$14,MATCH(I25,'Vos Paramètres'!$M$5:$M$14,0)),0),0))</f>
        <v/>
      </c>
      <c r="K25" s="63" t="str">
        <f>IF(OR(A25="",A25=" ")," ",IF(AND((IF(AND(C25&lt;&gt;"",C25&lt;&gt;"Repos",C25&lt;&gt;"Congé Payé",IFERROR(INDEX('Vos Paramètres'!$L$5:$L$14,MATCH(C25,'Vos Paramètres'!$M$5:$M$14,0)),0)&gt;0),1,0)+IF(AND(D25&lt;&gt;"",D25&lt;&gt;"Repos",D25&lt;&gt;"Congé Payé",IFERROR(INDEX('Vos Paramètres'!$L$5:$L$14,MATCH(D25,'Vos Paramètres'!$M$5:$M$14,0)),0)&gt;0),1,0)+IF(AND(E25&lt;&gt;"",E25&lt;&gt;"Repos",E25&lt;&gt;"Congé Payé",IFERROR(INDEX('Vos Paramètres'!$L$5:$L$14,MATCH(E25,'Vos Paramètres'!$M$5:$M$14,0)),0)&gt;0),1,0)+IF(AND(F25&lt;&gt;"",F25&lt;&gt;"Repos",F25&lt;&gt;"Congé Payé",IFERROR(INDEX('Vos Paramètres'!$L$5:$L$14,MATCH(F25,'Vos Paramètres'!$M$5:$M$14,0)),0)&gt;0),1,0)+IF(AND(G25&lt;&gt;"",G25&lt;&gt;"Repos",G25&lt;&gt;"Congé Payé",IFERROR(INDEX('Vos Paramètres'!$L$5:$L$14,MATCH(G25,'Vos Paramètres'!$M$5:$M$14,0)),0)&gt;0),1,0)+IF(AND(H25&lt;&gt;"",H25&lt;&gt;"Repos",H25&lt;&gt;"Congé Payé",IFERROR(INDEX('Vos Paramètres'!$L$5:$L$14,MATCH(H25,'Vos Paramètres'!$M$5:$M$14,0)),0)&gt;0),1,0)+IF(AND(I25&lt;&gt;"",I25&lt;&gt;"Repos",I25&lt;&gt;"Congé Payé",IFERROR(INDEX('Vos Paramètres'!$L$5:$L$14,MATCH(I25,'Vos Paramètres'!$M$5:$M$14,0)),0)&gt;0),1,0))&gt;0,B25=""),"⚠ Site manquant",IF(ISNUMBER(J25+0)*(J25+0&gt;48),"⚠ Dépasse 48h ("&amp;TEXT(J25,"0.0")&amp;"h)",IF(COUNTIF($A$8:$A$37,A25)&gt;1,"⚠ Agent en doublon",IF(J25=0,"— aucune vacation","✓ OK ("&amp;TEXT(J25,"0.0")&amp;"h)")))))</f>
        <v xml:space="preserve"> </v>
      </c>
      <c r="L25" s="61"/>
      <c r="M25" s="120"/>
      <c r="N25" s="61"/>
      <c r="O25" s="17"/>
      <c r="P25" s="17"/>
      <c r="Q25" s="17"/>
      <c r="R25" s="17"/>
      <c r="S25" s="17"/>
      <c r="T25" s="17"/>
    </row>
    <row r="26" spans="1:20" ht="18" customHeight="1" x14ac:dyDescent="0.2">
      <c r="A26" s="57"/>
      <c r="B26" s="58"/>
      <c r="C26" s="58"/>
      <c r="D26" s="58"/>
      <c r="E26" s="58"/>
      <c r="F26" s="58"/>
      <c r="G26" s="58"/>
      <c r="H26" s="58"/>
      <c r="I26" s="58"/>
      <c r="J26" s="59" t="str">
        <f>IF(A26="","",IF(AND(C26&lt;&gt;"",C26&lt;&gt;"Repos",C26&lt;&gt;"Congé Payé"),IFERROR(INDEX('Vos Paramètres'!$L$5:$L$14,MATCH(C26,'Vos Paramètres'!$M$5:$M$14,0)),0),0)+IF(AND(D26&lt;&gt;"",D26&lt;&gt;"Repos",D26&lt;&gt;"Congé Payé"),IFERROR(INDEX('Vos Paramètres'!$L$5:$L$14,MATCH(D26,'Vos Paramètres'!$M$5:$M$14,0)),0),0)+IF(AND(E26&lt;&gt;"",E26&lt;&gt;"Repos",E26&lt;&gt;"Congé Payé"),IFERROR(INDEX('Vos Paramètres'!$L$5:$L$14,MATCH(E26,'Vos Paramètres'!$M$5:$M$14,0)),0),0)+IF(AND(F26&lt;&gt;"",F26&lt;&gt;"Repos",F26&lt;&gt;"Congé Payé"),IFERROR(INDEX('Vos Paramètres'!$L$5:$L$14,MATCH(F26,'Vos Paramètres'!$M$5:$M$14,0)),0),0)+IF(AND(G26&lt;&gt;"",G26&lt;&gt;"Repos",G26&lt;&gt;"Congé Payé"),IFERROR(INDEX('Vos Paramètres'!$L$5:$L$14,MATCH(G26,'Vos Paramètres'!$M$5:$M$14,0)),0),0)+IF(AND(H26&lt;&gt;"",H26&lt;&gt;"Repos",H26&lt;&gt;"Congé Payé"),IFERROR(INDEX('Vos Paramètres'!$L$5:$L$14,MATCH(H26,'Vos Paramètres'!$M$5:$M$14,0)),0),0)+IF(AND(I26&lt;&gt;"",I26&lt;&gt;"Repos",I26&lt;&gt;"Congé Payé"),IFERROR(INDEX('Vos Paramètres'!$L$5:$L$14,MATCH(I26,'Vos Paramètres'!$M$5:$M$14,0)),0),0))</f>
        <v/>
      </c>
      <c r="K26" s="60" t="str">
        <f>IF(OR(A26="",A26=" ")," ",IF(AND((IF(AND(C26&lt;&gt;"",C26&lt;&gt;"Repos",C26&lt;&gt;"Congé Payé",IFERROR(INDEX('Vos Paramètres'!$L$5:$L$14,MATCH(C26,'Vos Paramètres'!$M$5:$M$14,0)),0)&gt;0),1,0)+IF(AND(D26&lt;&gt;"",D26&lt;&gt;"Repos",D26&lt;&gt;"Congé Payé",IFERROR(INDEX('Vos Paramètres'!$L$5:$L$14,MATCH(D26,'Vos Paramètres'!$M$5:$M$14,0)),0)&gt;0),1,0)+IF(AND(E26&lt;&gt;"",E26&lt;&gt;"Repos",E26&lt;&gt;"Congé Payé",IFERROR(INDEX('Vos Paramètres'!$L$5:$L$14,MATCH(E26,'Vos Paramètres'!$M$5:$M$14,0)),0)&gt;0),1,0)+IF(AND(F26&lt;&gt;"",F26&lt;&gt;"Repos",F26&lt;&gt;"Congé Payé",IFERROR(INDEX('Vos Paramètres'!$L$5:$L$14,MATCH(F26,'Vos Paramètres'!$M$5:$M$14,0)),0)&gt;0),1,0)+IF(AND(G26&lt;&gt;"",G26&lt;&gt;"Repos",G26&lt;&gt;"Congé Payé",IFERROR(INDEX('Vos Paramètres'!$L$5:$L$14,MATCH(G26,'Vos Paramètres'!$M$5:$M$14,0)),0)&gt;0),1,0)+IF(AND(H26&lt;&gt;"",H26&lt;&gt;"Repos",H26&lt;&gt;"Congé Payé",IFERROR(INDEX('Vos Paramètres'!$L$5:$L$14,MATCH(H26,'Vos Paramètres'!$M$5:$M$14,0)),0)&gt;0),1,0)+IF(AND(I26&lt;&gt;"",I26&lt;&gt;"Repos",I26&lt;&gt;"Congé Payé",IFERROR(INDEX('Vos Paramètres'!$L$5:$L$14,MATCH(I26,'Vos Paramètres'!$M$5:$M$14,0)),0)&gt;0),1,0))&gt;0,B26=""),"⚠ Site manquant",IF(ISNUMBER(J26+0)*(J26+0&gt;48),"⚠ Dépasse 48h ("&amp;TEXT(J26,"0.0")&amp;"h)",IF(COUNTIF($A$8:$A$37,A26)&gt;1,"⚠ Agent en doublon",IF(J26=0,"— aucune vacation","✓ OK ("&amp;TEXT(J26,"0.0")&amp;"h)")))))</f>
        <v xml:space="preserve"> </v>
      </c>
      <c r="L26" s="61"/>
      <c r="M26" s="120"/>
      <c r="N26" s="61"/>
      <c r="O26" s="17"/>
      <c r="P26" s="17"/>
      <c r="Q26" s="17"/>
      <c r="R26" s="17"/>
      <c r="S26" s="17"/>
      <c r="T26" s="17"/>
    </row>
    <row r="27" spans="1:20" ht="18" customHeight="1" x14ac:dyDescent="0.2">
      <c r="A27" s="57"/>
      <c r="B27" s="58"/>
      <c r="C27" s="58"/>
      <c r="D27" s="58"/>
      <c r="E27" s="58"/>
      <c r="F27" s="58"/>
      <c r="G27" s="58"/>
      <c r="H27" s="58"/>
      <c r="I27" s="58"/>
      <c r="J27" s="62" t="str">
        <f>IF(A27="","",IF(AND(C27&lt;&gt;"",C27&lt;&gt;"Repos",C27&lt;&gt;"Congé Payé"),IFERROR(INDEX('Vos Paramètres'!$L$5:$L$14,MATCH(C27,'Vos Paramètres'!$M$5:$M$14,0)),0),0)+IF(AND(D27&lt;&gt;"",D27&lt;&gt;"Repos",D27&lt;&gt;"Congé Payé"),IFERROR(INDEX('Vos Paramètres'!$L$5:$L$14,MATCH(D27,'Vos Paramètres'!$M$5:$M$14,0)),0),0)+IF(AND(E27&lt;&gt;"",E27&lt;&gt;"Repos",E27&lt;&gt;"Congé Payé"),IFERROR(INDEX('Vos Paramètres'!$L$5:$L$14,MATCH(E27,'Vos Paramètres'!$M$5:$M$14,0)),0),0)+IF(AND(F27&lt;&gt;"",F27&lt;&gt;"Repos",F27&lt;&gt;"Congé Payé"),IFERROR(INDEX('Vos Paramètres'!$L$5:$L$14,MATCH(F27,'Vos Paramètres'!$M$5:$M$14,0)),0),0)+IF(AND(G27&lt;&gt;"",G27&lt;&gt;"Repos",G27&lt;&gt;"Congé Payé"),IFERROR(INDEX('Vos Paramètres'!$L$5:$L$14,MATCH(G27,'Vos Paramètres'!$M$5:$M$14,0)),0),0)+IF(AND(H27&lt;&gt;"",H27&lt;&gt;"Repos",H27&lt;&gt;"Congé Payé"),IFERROR(INDEX('Vos Paramètres'!$L$5:$L$14,MATCH(H27,'Vos Paramètres'!$M$5:$M$14,0)),0),0)+IF(AND(I27&lt;&gt;"",I27&lt;&gt;"Repos",I27&lt;&gt;"Congé Payé"),IFERROR(INDEX('Vos Paramètres'!$L$5:$L$14,MATCH(I27,'Vos Paramètres'!$M$5:$M$14,0)),0),0))</f>
        <v/>
      </c>
      <c r="K27" s="63" t="str">
        <f>IF(OR(A27="",A27=" ")," ",IF(AND((IF(AND(C27&lt;&gt;"",C27&lt;&gt;"Repos",C27&lt;&gt;"Congé Payé",IFERROR(INDEX('Vos Paramètres'!$L$5:$L$14,MATCH(C27,'Vos Paramètres'!$M$5:$M$14,0)),0)&gt;0),1,0)+IF(AND(D27&lt;&gt;"",D27&lt;&gt;"Repos",D27&lt;&gt;"Congé Payé",IFERROR(INDEX('Vos Paramètres'!$L$5:$L$14,MATCH(D27,'Vos Paramètres'!$M$5:$M$14,0)),0)&gt;0),1,0)+IF(AND(E27&lt;&gt;"",E27&lt;&gt;"Repos",E27&lt;&gt;"Congé Payé",IFERROR(INDEX('Vos Paramètres'!$L$5:$L$14,MATCH(E27,'Vos Paramètres'!$M$5:$M$14,0)),0)&gt;0),1,0)+IF(AND(F27&lt;&gt;"",F27&lt;&gt;"Repos",F27&lt;&gt;"Congé Payé",IFERROR(INDEX('Vos Paramètres'!$L$5:$L$14,MATCH(F27,'Vos Paramètres'!$M$5:$M$14,0)),0)&gt;0),1,0)+IF(AND(G27&lt;&gt;"",G27&lt;&gt;"Repos",G27&lt;&gt;"Congé Payé",IFERROR(INDEX('Vos Paramètres'!$L$5:$L$14,MATCH(G27,'Vos Paramètres'!$M$5:$M$14,0)),0)&gt;0),1,0)+IF(AND(H27&lt;&gt;"",H27&lt;&gt;"Repos",H27&lt;&gt;"Congé Payé",IFERROR(INDEX('Vos Paramètres'!$L$5:$L$14,MATCH(H27,'Vos Paramètres'!$M$5:$M$14,0)),0)&gt;0),1,0)+IF(AND(I27&lt;&gt;"",I27&lt;&gt;"Repos",I27&lt;&gt;"Congé Payé",IFERROR(INDEX('Vos Paramètres'!$L$5:$L$14,MATCH(I27,'Vos Paramètres'!$M$5:$M$14,0)),0)&gt;0),1,0))&gt;0,B27=""),"⚠ Site manquant",IF(ISNUMBER(J27+0)*(J27+0&gt;48),"⚠ Dépasse 48h ("&amp;TEXT(J27,"0.0")&amp;"h)",IF(COUNTIF($A$8:$A$37,A27)&gt;1,"⚠ Agent en doublon",IF(J27=0,"— aucune vacation","✓ OK ("&amp;TEXT(J27,"0.0")&amp;"h)")))))</f>
        <v xml:space="preserve"> </v>
      </c>
      <c r="L27" s="61"/>
      <c r="M27" s="120"/>
      <c r="N27" s="61"/>
      <c r="O27" s="17"/>
      <c r="P27" s="17"/>
      <c r="Q27" s="17"/>
      <c r="R27" s="17"/>
      <c r="S27" s="17"/>
      <c r="T27" s="17"/>
    </row>
    <row r="28" spans="1:20" ht="18" customHeight="1" x14ac:dyDescent="0.2">
      <c r="A28" s="57"/>
      <c r="B28" s="58"/>
      <c r="C28" s="58"/>
      <c r="D28" s="58"/>
      <c r="E28" s="58"/>
      <c r="F28" s="58"/>
      <c r="G28" s="58"/>
      <c r="H28" s="58"/>
      <c r="I28" s="58"/>
      <c r="J28" s="59" t="str">
        <f>IF(A28="","",IF(AND(C28&lt;&gt;"",C28&lt;&gt;"Repos",C28&lt;&gt;"Congé Payé"),IFERROR(INDEX('Vos Paramètres'!$L$5:$L$14,MATCH(C28,'Vos Paramètres'!$M$5:$M$14,0)),0),0)+IF(AND(D28&lt;&gt;"",D28&lt;&gt;"Repos",D28&lt;&gt;"Congé Payé"),IFERROR(INDEX('Vos Paramètres'!$L$5:$L$14,MATCH(D28,'Vos Paramètres'!$M$5:$M$14,0)),0),0)+IF(AND(E28&lt;&gt;"",E28&lt;&gt;"Repos",E28&lt;&gt;"Congé Payé"),IFERROR(INDEX('Vos Paramètres'!$L$5:$L$14,MATCH(E28,'Vos Paramètres'!$M$5:$M$14,0)),0),0)+IF(AND(F28&lt;&gt;"",F28&lt;&gt;"Repos",F28&lt;&gt;"Congé Payé"),IFERROR(INDEX('Vos Paramètres'!$L$5:$L$14,MATCH(F28,'Vos Paramètres'!$M$5:$M$14,0)),0),0)+IF(AND(G28&lt;&gt;"",G28&lt;&gt;"Repos",G28&lt;&gt;"Congé Payé"),IFERROR(INDEX('Vos Paramètres'!$L$5:$L$14,MATCH(G28,'Vos Paramètres'!$M$5:$M$14,0)),0),0)+IF(AND(H28&lt;&gt;"",H28&lt;&gt;"Repos",H28&lt;&gt;"Congé Payé"),IFERROR(INDEX('Vos Paramètres'!$L$5:$L$14,MATCH(H28,'Vos Paramètres'!$M$5:$M$14,0)),0),0)+IF(AND(I28&lt;&gt;"",I28&lt;&gt;"Repos",I28&lt;&gt;"Congé Payé"),IFERROR(INDEX('Vos Paramètres'!$L$5:$L$14,MATCH(I28,'Vos Paramètres'!$M$5:$M$14,0)),0),0))</f>
        <v/>
      </c>
      <c r="K28" s="60" t="str">
        <f>IF(OR(A28="",A28=" ")," ",IF(AND((IF(AND(C28&lt;&gt;"",C28&lt;&gt;"Repos",C28&lt;&gt;"Congé Payé",IFERROR(INDEX('Vos Paramètres'!$L$5:$L$14,MATCH(C28,'Vos Paramètres'!$M$5:$M$14,0)),0)&gt;0),1,0)+IF(AND(D28&lt;&gt;"",D28&lt;&gt;"Repos",D28&lt;&gt;"Congé Payé",IFERROR(INDEX('Vos Paramètres'!$L$5:$L$14,MATCH(D28,'Vos Paramètres'!$M$5:$M$14,0)),0)&gt;0),1,0)+IF(AND(E28&lt;&gt;"",E28&lt;&gt;"Repos",E28&lt;&gt;"Congé Payé",IFERROR(INDEX('Vos Paramètres'!$L$5:$L$14,MATCH(E28,'Vos Paramètres'!$M$5:$M$14,0)),0)&gt;0),1,0)+IF(AND(F28&lt;&gt;"",F28&lt;&gt;"Repos",F28&lt;&gt;"Congé Payé",IFERROR(INDEX('Vos Paramètres'!$L$5:$L$14,MATCH(F28,'Vos Paramètres'!$M$5:$M$14,0)),0)&gt;0),1,0)+IF(AND(G28&lt;&gt;"",G28&lt;&gt;"Repos",G28&lt;&gt;"Congé Payé",IFERROR(INDEX('Vos Paramètres'!$L$5:$L$14,MATCH(G28,'Vos Paramètres'!$M$5:$M$14,0)),0)&gt;0),1,0)+IF(AND(H28&lt;&gt;"",H28&lt;&gt;"Repos",H28&lt;&gt;"Congé Payé",IFERROR(INDEX('Vos Paramètres'!$L$5:$L$14,MATCH(H28,'Vos Paramètres'!$M$5:$M$14,0)),0)&gt;0),1,0)+IF(AND(I28&lt;&gt;"",I28&lt;&gt;"Repos",I28&lt;&gt;"Congé Payé",IFERROR(INDEX('Vos Paramètres'!$L$5:$L$14,MATCH(I28,'Vos Paramètres'!$M$5:$M$14,0)),0)&gt;0),1,0))&gt;0,B28=""),"⚠ Site manquant",IF(ISNUMBER(J28+0)*(J28+0&gt;48),"⚠ Dépasse 48h ("&amp;TEXT(J28,"0.0")&amp;"h)",IF(COUNTIF($A$8:$A$37,A28)&gt;1,"⚠ Agent en doublon",IF(J28=0,"— aucune vacation","✓ OK ("&amp;TEXT(J28,"0.0")&amp;"h)")))))</f>
        <v xml:space="preserve"> </v>
      </c>
      <c r="L28" s="61"/>
      <c r="M28" s="121" t="s">
        <v>126</v>
      </c>
      <c r="N28" s="61"/>
      <c r="O28" s="17"/>
      <c r="P28" s="17"/>
      <c r="Q28" s="17"/>
      <c r="R28" s="17"/>
      <c r="S28" s="17"/>
      <c r="T28" s="17"/>
    </row>
    <row r="29" spans="1:20" ht="18" customHeight="1" x14ac:dyDescent="0.2">
      <c r="A29" s="57"/>
      <c r="B29" s="58"/>
      <c r="C29" s="58"/>
      <c r="D29" s="58"/>
      <c r="E29" s="58"/>
      <c r="F29" s="58"/>
      <c r="G29" s="58"/>
      <c r="H29" s="58"/>
      <c r="I29" s="58"/>
      <c r="J29" s="62" t="str">
        <f>IF(A29="","",IF(AND(C29&lt;&gt;"",C29&lt;&gt;"Repos",C29&lt;&gt;"Congé Payé"),IFERROR(INDEX('Vos Paramètres'!$L$5:$L$14,MATCH(C29,'Vos Paramètres'!$M$5:$M$14,0)),0),0)+IF(AND(D29&lt;&gt;"",D29&lt;&gt;"Repos",D29&lt;&gt;"Congé Payé"),IFERROR(INDEX('Vos Paramètres'!$L$5:$L$14,MATCH(D29,'Vos Paramètres'!$M$5:$M$14,0)),0),0)+IF(AND(E29&lt;&gt;"",E29&lt;&gt;"Repos",E29&lt;&gt;"Congé Payé"),IFERROR(INDEX('Vos Paramètres'!$L$5:$L$14,MATCH(E29,'Vos Paramètres'!$M$5:$M$14,0)),0),0)+IF(AND(F29&lt;&gt;"",F29&lt;&gt;"Repos",F29&lt;&gt;"Congé Payé"),IFERROR(INDEX('Vos Paramètres'!$L$5:$L$14,MATCH(F29,'Vos Paramètres'!$M$5:$M$14,0)),0),0)+IF(AND(G29&lt;&gt;"",G29&lt;&gt;"Repos",G29&lt;&gt;"Congé Payé"),IFERROR(INDEX('Vos Paramètres'!$L$5:$L$14,MATCH(G29,'Vos Paramètres'!$M$5:$M$14,0)),0),0)+IF(AND(H29&lt;&gt;"",H29&lt;&gt;"Repos",H29&lt;&gt;"Congé Payé"),IFERROR(INDEX('Vos Paramètres'!$L$5:$L$14,MATCH(H29,'Vos Paramètres'!$M$5:$M$14,0)),0),0)+IF(AND(I29&lt;&gt;"",I29&lt;&gt;"Repos",I29&lt;&gt;"Congé Payé"),IFERROR(INDEX('Vos Paramètres'!$L$5:$L$14,MATCH(I29,'Vos Paramètres'!$M$5:$M$14,0)),0),0))</f>
        <v/>
      </c>
      <c r="K29" s="63" t="str">
        <f>IF(OR(A29="",A29=" ")," ",IF(AND((IF(AND(C29&lt;&gt;"",C29&lt;&gt;"Repos",C29&lt;&gt;"Congé Payé",IFERROR(INDEX('Vos Paramètres'!$L$5:$L$14,MATCH(C29,'Vos Paramètres'!$M$5:$M$14,0)),0)&gt;0),1,0)+IF(AND(D29&lt;&gt;"",D29&lt;&gt;"Repos",D29&lt;&gt;"Congé Payé",IFERROR(INDEX('Vos Paramètres'!$L$5:$L$14,MATCH(D29,'Vos Paramètres'!$M$5:$M$14,0)),0)&gt;0),1,0)+IF(AND(E29&lt;&gt;"",E29&lt;&gt;"Repos",E29&lt;&gt;"Congé Payé",IFERROR(INDEX('Vos Paramètres'!$L$5:$L$14,MATCH(E29,'Vos Paramètres'!$M$5:$M$14,0)),0)&gt;0),1,0)+IF(AND(F29&lt;&gt;"",F29&lt;&gt;"Repos",F29&lt;&gt;"Congé Payé",IFERROR(INDEX('Vos Paramètres'!$L$5:$L$14,MATCH(F29,'Vos Paramètres'!$M$5:$M$14,0)),0)&gt;0),1,0)+IF(AND(G29&lt;&gt;"",G29&lt;&gt;"Repos",G29&lt;&gt;"Congé Payé",IFERROR(INDEX('Vos Paramètres'!$L$5:$L$14,MATCH(G29,'Vos Paramètres'!$M$5:$M$14,0)),0)&gt;0),1,0)+IF(AND(H29&lt;&gt;"",H29&lt;&gt;"Repos",H29&lt;&gt;"Congé Payé",IFERROR(INDEX('Vos Paramètres'!$L$5:$L$14,MATCH(H29,'Vos Paramètres'!$M$5:$M$14,0)),0)&gt;0),1,0)+IF(AND(I29&lt;&gt;"",I29&lt;&gt;"Repos",I29&lt;&gt;"Congé Payé",IFERROR(INDEX('Vos Paramètres'!$L$5:$L$14,MATCH(I29,'Vos Paramètres'!$M$5:$M$14,0)),0)&gt;0),1,0))&gt;0,B29=""),"⚠ Site manquant",IF(ISNUMBER(J29+0)*(J29+0&gt;48),"⚠ Dépasse 48h ("&amp;TEXT(J29,"0.0")&amp;"h)",IF(COUNTIF($A$8:$A$37,A29)&gt;1,"⚠ Agent en doublon",IF(J29=0,"— aucune vacation","✓ OK ("&amp;TEXT(J29,"0.0")&amp;"h)")))))</f>
        <v xml:space="preserve"> </v>
      </c>
      <c r="L29" s="61"/>
      <c r="M29" s="121"/>
      <c r="N29" s="61"/>
    </row>
    <row r="30" spans="1:20" ht="18" customHeight="1" x14ac:dyDescent="0.2">
      <c r="A30" s="57"/>
      <c r="B30" s="58"/>
      <c r="C30" s="58"/>
      <c r="D30" s="58"/>
      <c r="E30" s="58"/>
      <c r="F30" s="58"/>
      <c r="G30" s="58"/>
      <c r="H30" s="58"/>
      <c r="I30" s="58"/>
      <c r="J30" s="59" t="str">
        <f>IF(A30="","",IF(AND(C30&lt;&gt;"",C30&lt;&gt;"Repos",C30&lt;&gt;"Congé Payé"),IFERROR(INDEX('Vos Paramètres'!$L$5:$L$14,MATCH(C30,'Vos Paramètres'!$M$5:$M$14,0)),0),0)+IF(AND(D30&lt;&gt;"",D30&lt;&gt;"Repos",D30&lt;&gt;"Congé Payé"),IFERROR(INDEX('Vos Paramètres'!$L$5:$L$14,MATCH(D30,'Vos Paramètres'!$M$5:$M$14,0)),0),0)+IF(AND(E30&lt;&gt;"",E30&lt;&gt;"Repos",E30&lt;&gt;"Congé Payé"),IFERROR(INDEX('Vos Paramètres'!$L$5:$L$14,MATCH(E30,'Vos Paramètres'!$M$5:$M$14,0)),0),0)+IF(AND(F30&lt;&gt;"",F30&lt;&gt;"Repos",F30&lt;&gt;"Congé Payé"),IFERROR(INDEX('Vos Paramètres'!$L$5:$L$14,MATCH(F30,'Vos Paramètres'!$M$5:$M$14,0)),0),0)+IF(AND(G30&lt;&gt;"",G30&lt;&gt;"Repos",G30&lt;&gt;"Congé Payé"),IFERROR(INDEX('Vos Paramètres'!$L$5:$L$14,MATCH(G30,'Vos Paramètres'!$M$5:$M$14,0)),0),0)+IF(AND(H30&lt;&gt;"",H30&lt;&gt;"Repos",H30&lt;&gt;"Congé Payé"),IFERROR(INDEX('Vos Paramètres'!$L$5:$L$14,MATCH(H30,'Vos Paramètres'!$M$5:$M$14,0)),0),0)+IF(AND(I30&lt;&gt;"",I30&lt;&gt;"Repos",I30&lt;&gt;"Congé Payé"),IFERROR(INDEX('Vos Paramètres'!$L$5:$L$14,MATCH(I30,'Vos Paramètres'!$M$5:$M$14,0)),0),0))</f>
        <v/>
      </c>
      <c r="K30" s="60" t="str">
        <f>IF(OR(A30="",A30=" ")," ",IF(AND((IF(AND(C30&lt;&gt;"",C30&lt;&gt;"Repos",C30&lt;&gt;"Congé Payé",IFERROR(INDEX('Vos Paramètres'!$L$5:$L$14,MATCH(C30,'Vos Paramètres'!$M$5:$M$14,0)),0)&gt;0),1,0)+IF(AND(D30&lt;&gt;"",D30&lt;&gt;"Repos",D30&lt;&gt;"Congé Payé",IFERROR(INDEX('Vos Paramètres'!$L$5:$L$14,MATCH(D30,'Vos Paramètres'!$M$5:$M$14,0)),0)&gt;0),1,0)+IF(AND(E30&lt;&gt;"",E30&lt;&gt;"Repos",E30&lt;&gt;"Congé Payé",IFERROR(INDEX('Vos Paramètres'!$L$5:$L$14,MATCH(E30,'Vos Paramètres'!$M$5:$M$14,0)),0)&gt;0),1,0)+IF(AND(F30&lt;&gt;"",F30&lt;&gt;"Repos",F30&lt;&gt;"Congé Payé",IFERROR(INDEX('Vos Paramètres'!$L$5:$L$14,MATCH(F30,'Vos Paramètres'!$M$5:$M$14,0)),0)&gt;0),1,0)+IF(AND(G30&lt;&gt;"",G30&lt;&gt;"Repos",G30&lt;&gt;"Congé Payé",IFERROR(INDEX('Vos Paramètres'!$L$5:$L$14,MATCH(G30,'Vos Paramètres'!$M$5:$M$14,0)),0)&gt;0),1,0)+IF(AND(H30&lt;&gt;"",H30&lt;&gt;"Repos",H30&lt;&gt;"Congé Payé",IFERROR(INDEX('Vos Paramètres'!$L$5:$L$14,MATCH(H30,'Vos Paramètres'!$M$5:$M$14,0)),0)&gt;0),1,0)+IF(AND(I30&lt;&gt;"",I30&lt;&gt;"Repos",I30&lt;&gt;"Congé Payé",IFERROR(INDEX('Vos Paramètres'!$L$5:$L$14,MATCH(I30,'Vos Paramètres'!$M$5:$M$14,0)),0)&gt;0),1,0))&gt;0,B30=""),"⚠ Site manquant",IF(ISNUMBER(J30+0)*(J30+0&gt;48),"⚠ Dépasse 48h ("&amp;TEXT(J30,"0.0")&amp;"h)",IF(COUNTIF($A$8:$A$37,A30)&gt;1,"⚠ Agent en doublon",IF(J30=0,"— aucune vacation","✓ OK ("&amp;TEXT(J30,"0.0")&amp;"h)")))))</f>
        <v xml:space="preserve"> </v>
      </c>
      <c r="L30" s="61"/>
      <c r="M30" s="121"/>
      <c r="N30" s="61"/>
    </row>
    <row r="31" spans="1:20" ht="18" customHeight="1" x14ac:dyDescent="0.2">
      <c r="A31" s="57"/>
      <c r="B31" s="58"/>
      <c r="C31" s="58"/>
      <c r="D31" s="58"/>
      <c r="E31" s="58"/>
      <c r="F31" s="58"/>
      <c r="G31" s="58"/>
      <c r="H31" s="58"/>
      <c r="I31" s="58"/>
      <c r="J31" s="62" t="str">
        <f>IF(A31="","",IF(AND(C31&lt;&gt;"",C31&lt;&gt;"Repos",C31&lt;&gt;"Congé Payé"),IFERROR(INDEX('Vos Paramètres'!$L$5:$L$14,MATCH(C31,'Vos Paramètres'!$M$5:$M$14,0)),0),0)+IF(AND(D31&lt;&gt;"",D31&lt;&gt;"Repos",D31&lt;&gt;"Congé Payé"),IFERROR(INDEX('Vos Paramètres'!$L$5:$L$14,MATCH(D31,'Vos Paramètres'!$M$5:$M$14,0)),0),0)+IF(AND(E31&lt;&gt;"",E31&lt;&gt;"Repos",E31&lt;&gt;"Congé Payé"),IFERROR(INDEX('Vos Paramètres'!$L$5:$L$14,MATCH(E31,'Vos Paramètres'!$M$5:$M$14,0)),0),0)+IF(AND(F31&lt;&gt;"",F31&lt;&gt;"Repos",F31&lt;&gt;"Congé Payé"),IFERROR(INDEX('Vos Paramètres'!$L$5:$L$14,MATCH(F31,'Vos Paramètres'!$M$5:$M$14,0)),0),0)+IF(AND(G31&lt;&gt;"",G31&lt;&gt;"Repos",G31&lt;&gt;"Congé Payé"),IFERROR(INDEX('Vos Paramètres'!$L$5:$L$14,MATCH(G31,'Vos Paramètres'!$M$5:$M$14,0)),0),0)+IF(AND(H31&lt;&gt;"",H31&lt;&gt;"Repos",H31&lt;&gt;"Congé Payé"),IFERROR(INDEX('Vos Paramètres'!$L$5:$L$14,MATCH(H31,'Vos Paramètres'!$M$5:$M$14,0)),0),0)+IF(AND(I31&lt;&gt;"",I31&lt;&gt;"Repos",I31&lt;&gt;"Congé Payé"),IFERROR(INDEX('Vos Paramètres'!$L$5:$L$14,MATCH(I31,'Vos Paramètres'!$M$5:$M$14,0)),0),0))</f>
        <v/>
      </c>
      <c r="K31" s="63" t="str">
        <f>IF(OR(A31="",A31=" ")," ",IF(AND((IF(AND(C31&lt;&gt;"",C31&lt;&gt;"Repos",C31&lt;&gt;"Congé Payé",IFERROR(INDEX('Vos Paramètres'!$L$5:$L$14,MATCH(C31,'Vos Paramètres'!$M$5:$M$14,0)),0)&gt;0),1,0)+IF(AND(D31&lt;&gt;"",D31&lt;&gt;"Repos",D31&lt;&gt;"Congé Payé",IFERROR(INDEX('Vos Paramètres'!$L$5:$L$14,MATCH(D31,'Vos Paramètres'!$M$5:$M$14,0)),0)&gt;0),1,0)+IF(AND(E31&lt;&gt;"",E31&lt;&gt;"Repos",E31&lt;&gt;"Congé Payé",IFERROR(INDEX('Vos Paramètres'!$L$5:$L$14,MATCH(E31,'Vos Paramètres'!$M$5:$M$14,0)),0)&gt;0),1,0)+IF(AND(F31&lt;&gt;"",F31&lt;&gt;"Repos",F31&lt;&gt;"Congé Payé",IFERROR(INDEX('Vos Paramètres'!$L$5:$L$14,MATCH(F31,'Vos Paramètres'!$M$5:$M$14,0)),0)&gt;0),1,0)+IF(AND(G31&lt;&gt;"",G31&lt;&gt;"Repos",G31&lt;&gt;"Congé Payé",IFERROR(INDEX('Vos Paramètres'!$L$5:$L$14,MATCH(G31,'Vos Paramètres'!$M$5:$M$14,0)),0)&gt;0),1,0)+IF(AND(H31&lt;&gt;"",H31&lt;&gt;"Repos",H31&lt;&gt;"Congé Payé",IFERROR(INDEX('Vos Paramètres'!$L$5:$L$14,MATCH(H31,'Vos Paramètres'!$M$5:$M$14,0)),0)&gt;0),1,0)+IF(AND(I31&lt;&gt;"",I31&lt;&gt;"Repos",I31&lt;&gt;"Congé Payé",IFERROR(INDEX('Vos Paramètres'!$L$5:$L$14,MATCH(I31,'Vos Paramètres'!$M$5:$M$14,0)),0)&gt;0),1,0))&gt;0,B31=""),"⚠ Site manquant",IF(ISNUMBER(J31+0)*(J31+0&gt;48),"⚠ Dépasse 48h ("&amp;TEXT(J31,"0.0")&amp;"h)",IF(COUNTIF($A$8:$A$37,A31)&gt;1,"⚠ Agent en doublon",IF(J31=0,"— aucune vacation","✓ OK ("&amp;TEXT(J31,"0.0")&amp;"h)")))))</f>
        <v xml:space="preserve"> </v>
      </c>
      <c r="L31" s="61"/>
      <c r="M31" s="121"/>
      <c r="N31" s="61"/>
    </row>
    <row r="32" spans="1:20" ht="18" customHeight="1" x14ac:dyDescent="0.2">
      <c r="A32" s="57"/>
      <c r="B32" s="58"/>
      <c r="C32" s="58"/>
      <c r="D32" s="58"/>
      <c r="E32" s="58"/>
      <c r="F32" s="58"/>
      <c r="G32" s="58"/>
      <c r="H32" s="58"/>
      <c r="I32" s="58"/>
      <c r="J32" s="59" t="str">
        <f>IF(A32="","",IF(AND(C32&lt;&gt;"",C32&lt;&gt;"Repos",C32&lt;&gt;"Congé Payé"),IFERROR(INDEX('Vos Paramètres'!$L$5:$L$14,MATCH(C32,'Vos Paramètres'!$M$5:$M$14,0)),0),0)+IF(AND(D32&lt;&gt;"",D32&lt;&gt;"Repos",D32&lt;&gt;"Congé Payé"),IFERROR(INDEX('Vos Paramètres'!$L$5:$L$14,MATCH(D32,'Vos Paramètres'!$M$5:$M$14,0)),0),0)+IF(AND(E32&lt;&gt;"",E32&lt;&gt;"Repos",E32&lt;&gt;"Congé Payé"),IFERROR(INDEX('Vos Paramètres'!$L$5:$L$14,MATCH(E32,'Vos Paramètres'!$M$5:$M$14,0)),0),0)+IF(AND(F32&lt;&gt;"",F32&lt;&gt;"Repos",F32&lt;&gt;"Congé Payé"),IFERROR(INDEX('Vos Paramètres'!$L$5:$L$14,MATCH(F32,'Vos Paramètres'!$M$5:$M$14,0)),0),0)+IF(AND(G32&lt;&gt;"",G32&lt;&gt;"Repos",G32&lt;&gt;"Congé Payé"),IFERROR(INDEX('Vos Paramètres'!$L$5:$L$14,MATCH(G32,'Vos Paramètres'!$M$5:$M$14,0)),0),0)+IF(AND(H32&lt;&gt;"",H32&lt;&gt;"Repos",H32&lt;&gt;"Congé Payé"),IFERROR(INDEX('Vos Paramètres'!$L$5:$L$14,MATCH(H32,'Vos Paramètres'!$M$5:$M$14,0)),0),0)+IF(AND(I32&lt;&gt;"",I32&lt;&gt;"Repos",I32&lt;&gt;"Congé Payé"),IFERROR(INDEX('Vos Paramètres'!$L$5:$L$14,MATCH(I32,'Vos Paramètres'!$M$5:$M$14,0)),0),0))</f>
        <v/>
      </c>
      <c r="K32" s="60" t="str">
        <f>IF(OR(A32="",A32=" ")," ",IF(AND((IF(AND(C32&lt;&gt;"",C32&lt;&gt;"Repos",C32&lt;&gt;"Congé Payé",IFERROR(INDEX('Vos Paramètres'!$L$5:$L$14,MATCH(C32,'Vos Paramètres'!$M$5:$M$14,0)),0)&gt;0),1,0)+IF(AND(D32&lt;&gt;"",D32&lt;&gt;"Repos",D32&lt;&gt;"Congé Payé",IFERROR(INDEX('Vos Paramètres'!$L$5:$L$14,MATCH(D32,'Vos Paramètres'!$M$5:$M$14,0)),0)&gt;0),1,0)+IF(AND(E32&lt;&gt;"",E32&lt;&gt;"Repos",E32&lt;&gt;"Congé Payé",IFERROR(INDEX('Vos Paramètres'!$L$5:$L$14,MATCH(E32,'Vos Paramètres'!$M$5:$M$14,0)),0)&gt;0),1,0)+IF(AND(F32&lt;&gt;"",F32&lt;&gt;"Repos",F32&lt;&gt;"Congé Payé",IFERROR(INDEX('Vos Paramètres'!$L$5:$L$14,MATCH(F32,'Vos Paramètres'!$M$5:$M$14,0)),0)&gt;0),1,0)+IF(AND(G32&lt;&gt;"",G32&lt;&gt;"Repos",G32&lt;&gt;"Congé Payé",IFERROR(INDEX('Vos Paramètres'!$L$5:$L$14,MATCH(G32,'Vos Paramètres'!$M$5:$M$14,0)),0)&gt;0),1,0)+IF(AND(H32&lt;&gt;"",H32&lt;&gt;"Repos",H32&lt;&gt;"Congé Payé",IFERROR(INDEX('Vos Paramètres'!$L$5:$L$14,MATCH(H32,'Vos Paramètres'!$M$5:$M$14,0)),0)&gt;0),1,0)+IF(AND(I32&lt;&gt;"",I32&lt;&gt;"Repos",I32&lt;&gt;"Congé Payé",IFERROR(INDEX('Vos Paramètres'!$L$5:$L$14,MATCH(I32,'Vos Paramètres'!$M$5:$M$14,0)),0)&gt;0),1,0))&gt;0,B32=""),"⚠ Site manquant",IF(ISNUMBER(J32+0)*(J32+0&gt;48),"⚠ Dépasse 48h ("&amp;TEXT(J32,"0.0")&amp;"h)",IF(COUNTIF($A$8:$A$37,A32)&gt;1,"⚠ Agent en doublon",IF(J32=0,"— aucune vacation","✓ OK ("&amp;TEXT(J32,"0.0")&amp;"h)")))))</f>
        <v xml:space="preserve"> </v>
      </c>
      <c r="L32" s="61"/>
      <c r="M32" s="121"/>
      <c r="N32" s="61"/>
    </row>
    <row r="33" spans="1:14" ht="18" customHeight="1" x14ac:dyDescent="0.2">
      <c r="A33" s="57"/>
      <c r="B33" s="58"/>
      <c r="C33" s="58"/>
      <c r="D33" s="58"/>
      <c r="E33" s="58"/>
      <c r="F33" s="58"/>
      <c r="G33" s="58"/>
      <c r="H33" s="58"/>
      <c r="I33" s="58"/>
      <c r="J33" s="62" t="str">
        <f>IF(A33="","",IF(AND(C33&lt;&gt;"",C33&lt;&gt;"Repos",C33&lt;&gt;"Congé Payé"),IFERROR(INDEX('Vos Paramètres'!$L$5:$L$14,MATCH(C33,'Vos Paramètres'!$M$5:$M$14,0)),0),0)+IF(AND(D33&lt;&gt;"",D33&lt;&gt;"Repos",D33&lt;&gt;"Congé Payé"),IFERROR(INDEX('Vos Paramètres'!$L$5:$L$14,MATCH(D33,'Vos Paramètres'!$M$5:$M$14,0)),0),0)+IF(AND(E33&lt;&gt;"",E33&lt;&gt;"Repos",E33&lt;&gt;"Congé Payé"),IFERROR(INDEX('Vos Paramètres'!$L$5:$L$14,MATCH(E33,'Vos Paramètres'!$M$5:$M$14,0)),0),0)+IF(AND(F33&lt;&gt;"",F33&lt;&gt;"Repos",F33&lt;&gt;"Congé Payé"),IFERROR(INDEX('Vos Paramètres'!$L$5:$L$14,MATCH(F33,'Vos Paramètres'!$M$5:$M$14,0)),0),0)+IF(AND(G33&lt;&gt;"",G33&lt;&gt;"Repos",G33&lt;&gt;"Congé Payé"),IFERROR(INDEX('Vos Paramètres'!$L$5:$L$14,MATCH(G33,'Vos Paramètres'!$M$5:$M$14,0)),0),0)+IF(AND(H33&lt;&gt;"",H33&lt;&gt;"Repos",H33&lt;&gt;"Congé Payé"),IFERROR(INDEX('Vos Paramètres'!$L$5:$L$14,MATCH(H33,'Vos Paramètres'!$M$5:$M$14,0)),0),0)+IF(AND(I33&lt;&gt;"",I33&lt;&gt;"Repos",I33&lt;&gt;"Congé Payé"),IFERROR(INDEX('Vos Paramètres'!$L$5:$L$14,MATCH(I33,'Vos Paramètres'!$M$5:$M$14,0)),0),0))</f>
        <v/>
      </c>
      <c r="K33" s="63" t="str">
        <f>IF(OR(A33="",A33=" ")," ",IF(AND((IF(AND(C33&lt;&gt;"",C33&lt;&gt;"Repos",C33&lt;&gt;"Congé Payé",IFERROR(INDEX('Vos Paramètres'!$L$5:$L$14,MATCH(C33,'Vos Paramètres'!$M$5:$M$14,0)),0)&gt;0),1,0)+IF(AND(D33&lt;&gt;"",D33&lt;&gt;"Repos",D33&lt;&gt;"Congé Payé",IFERROR(INDEX('Vos Paramètres'!$L$5:$L$14,MATCH(D33,'Vos Paramètres'!$M$5:$M$14,0)),0)&gt;0),1,0)+IF(AND(E33&lt;&gt;"",E33&lt;&gt;"Repos",E33&lt;&gt;"Congé Payé",IFERROR(INDEX('Vos Paramètres'!$L$5:$L$14,MATCH(E33,'Vos Paramètres'!$M$5:$M$14,0)),0)&gt;0),1,0)+IF(AND(F33&lt;&gt;"",F33&lt;&gt;"Repos",F33&lt;&gt;"Congé Payé",IFERROR(INDEX('Vos Paramètres'!$L$5:$L$14,MATCH(F33,'Vos Paramètres'!$M$5:$M$14,0)),0)&gt;0),1,0)+IF(AND(G33&lt;&gt;"",G33&lt;&gt;"Repos",G33&lt;&gt;"Congé Payé",IFERROR(INDEX('Vos Paramètres'!$L$5:$L$14,MATCH(G33,'Vos Paramètres'!$M$5:$M$14,0)),0)&gt;0),1,0)+IF(AND(H33&lt;&gt;"",H33&lt;&gt;"Repos",H33&lt;&gt;"Congé Payé",IFERROR(INDEX('Vos Paramètres'!$L$5:$L$14,MATCH(H33,'Vos Paramètres'!$M$5:$M$14,0)),0)&gt;0),1,0)+IF(AND(I33&lt;&gt;"",I33&lt;&gt;"Repos",I33&lt;&gt;"Congé Payé",IFERROR(INDEX('Vos Paramètres'!$L$5:$L$14,MATCH(I33,'Vos Paramètres'!$M$5:$M$14,0)),0)&gt;0),1,0))&gt;0,B33=""),"⚠ Site manquant",IF(ISNUMBER(J33+0)*(J33+0&gt;48),"⚠ Dépasse 48h ("&amp;TEXT(J33,"0.0")&amp;"h)",IF(COUNTIF($A$8:$A$37,A33)&gt;1,"⚠ Agent en doublon",IF(J33=0,"— aucune vacation","✓ OK ("&amp;TEXT(J33,"0.0")&amp;"h)")))))</f>
        <v xml:space="preserve"> </v>
      </c>
      <c r="L33" s="61"/>
      <c r="M33" s="122" t="s">
        <v>127</v>
      </c>
      <c r="N33" s="61"/>
    </row>
    <row r="34" spans="1:14" ht="18" customHeight="1" x14ac:dyDescent="0.2">
      <c r="A34" s="57"/>
      <c r="B34" s="58"/>
      <c r="C34" s="58"/>
      <c r="D34" s="58"/>
      <c r="E34" s="58"/>
      <c r="F34" s="58"/>
      <c r="G34" s="58"/>
      <c r="H34" s="58"/>
      <c r="I34" s="58"/>
      <c r="J34" s="59" t="str">
        <f>IF(A34="","",IF(AND(C34&lt;&gt;"",C34&lt;&gt;"Repos",C34&lt;&gt;"Congé Payé"),IFERROR(INDEX('Vos Paramètres'!$L$5:$L$14,MATCH(C34,'Vos Paramètres'!$M$5:$M$14,0)),0),0)+IF(AND(D34&lt;&gt;"",D34&lt;&gt;"Repos",D34&lt;&gt;"Congé Payé"),IFERROR(INDEX('Vos Paramètres'!$L$5:$L$14,MATCH(D34,'Vos Paramètres'!$M$5:$M$14,0)),0),0)+IF(AND(E34&lt;&gt;"",E34&lt;&gt;"Repos",E34&lt;&gt;"Congé Payé"),IFERROR(INDEX('Vos Paramètres'!$L$5:$L$14,MATCH(E34,'Vos Paramètres'!$M$5:$M$14,0)),0),0)+IF(AND(F34&lt;&gt;"",F34&lt;&gt;"Repos",F34&lt;&gt;"Congé Payé"),IFERROR(INDEX('Vos Paramètres'!$L$5:$L$14,MATCH(F34,'Vos Paramètres'!$M$5:$M$14,0)),0),0)+IF(AND(G34&lt;&gt;"",G34&lt;&gt;"Repos",G34&lt;&gt;"Congé Payé"),IFERROR(INDEX('Vos Paramètres'!$L$5:$L$14,MATCH(G34,'Vos Paramètres'!$M$5:$M$14,0)),0),0)+IF(AND(H34&lt;&gt;"",H34&lt;&gt;"Repos",H34&lt;&gt;"Congé Payé"),IFERROR(INDEX('Vos Paramètres'!$L$5:$L$14,MATCH(H34,'Vos Paramètres'!$M$5:$M$14,0)),0),0)+IF(AND(I34&lt;&gt;"",I34&lt;&gt;"Repos",I34&lt;&gt;"Congé Payé"),IFERROR(INDEX('Vos Paramètres'!$L$5:$L$14,MATCH(I34,'Vos Paramètres'!$M$5:$M$14,0)),0),0))</f>
        <v/>
      </c>
      <c r="K34" s="60" t="str">
        <f>IF(OR(A34="",A34=" ")," ",IF(AND((IF(AND(C34&lt;&gt;"",C34&lt;&gt;"Repos",C34&lt;&gt;"Congé Payé",IFERROR(INDEX('Vos Paramètres'!$L$5:$L$14,MATCH(C34,'Vos Paramètres'!$M$5:$M$14,0)),0)&gt;0),1,0)+IF(AND(D34&lt;&gt;"",D34&lt;&gt;"Repos",D34&lt;&gt;"Congé Payé",IFERROR(INDEX('Vos Paramètres'!$L$5:$L$14,MATCH(D34,'Vos Paramètres'!$M$5:$M$14,0)),0)&gt;0),1,0)+IF(AND(E34&lt;&gt;"",E34&lt;&gt;"Repos",E34&lt;&gt;"Congé Payé",IFERROR(INDEX('Vos Paramètres'!$L$5:$L$14,MATCH(E34,'Vos Paramètres'!$M$5:$M$14,0)),0)&gt;0),1,0)+IF(AND(F34&lt;&gt;"",F34&lt;&gt;"Repos",F34&lt;&gt;"Congé Payé",IFERROR(INDEX('Vos Paramètres'!$L$5:$L$14,MATCH(F34,'Vos Paramètres'!$M$5:$M$14,0)),0)&gt;0),1,0)+IF(AND(G34&lt;&gt;"",G34&lt;&gt;"Repos",G34&lt;&gt;"Congé Payé",IFERROR(INDEX('Vos Paramètres'!$L$5:$L$14,MATCH(G34,'Vos Paramètres'!$M$5:$M$14,0)),0)&gt;0),1,0)+IF(AND(H34&lt;&gt;"",H34&lt;&gt;"Repos",H34&lt;&gt;"Congé Payé",IFERROR(INDEX('Vos Paramètres'!$L$5:$L$14,MATCH(H34,'Vos Paramètres'!$M$5:$M$14,0)),0)&gt;0),1,0)+IF(AND(I34&lt;&gt;"",I34&lt;&gt;"Repos",I34&lt;&gt;"Congé Payé",IFERROR(INDEX('Vos Paramètres'!$L$5:$L$14,MATCH(I34,'Vos Paramètres'!$M$5:$M$14,0)),0)&gt;0),1,0))&gt;0,B34=""),"⚠ Site manquant",IF(ISNUMBER(J34+0)*(J34+0&gt;48),"⚠ Dépasse 48h ("&amp;TEXT(J34,"0.0")&amp;"h)",IF(COUNTIF($A$8:$A$37,A34)&gt;1,"⚠ Agent en doublon",IF(J34=0,"— aucune vacation","✓ OK ("&amp;TEXT(J34,"0.0")&amp;"h)")))))</f>
        <v xml:space="preserve"> </v>
      </c>
      <c r="L34" s="61"/>
      <c r="M34" s="122"/>
      <c r="N34" s="61"/>
    </row>
    <row r="35" spans="1:14" ht="18" customHeight="1" x14ac:dyDescent="0.2">
      <c r="A35" s="57"/>
      <c r="B35" s="58"/>
      <c r="C35" s="58"/>
      <c r="D35" s="58"/>
      <c r="E35" s="58"/>
      <c r="F35" s="58"/>
      <c r="G35" s="58"/>
      <c r="H35" s="58"/>
      <c r="I35" s="58"/>
      <c r="J35" s="62" t="str">
        <f>IF(A35="","",IF(AND(C35&lt;&gt;"",C35&lt;&gt;"Repos",C35&lt;&gt;"Congé Payé"),IFERROR(INDEX('Vos Paramètres'!$L$5:$L$14,MATCH(C35,'Vos Paramètres'!$M$5:$M$14,0)),0),0)+IF(AND(D35&lt;&gt;"",D35&lt;&gt;"Repos",D35&lt;&gt;"Congé Payé"),IFERROR(INDEX('Vos Paramètres'!$L$5:$L$14,MATCH(D35,'Vos Paramètres'!$M$5:$M$14,0)),0),0)+IF(AND(E35&lt;&gt;"",E35&lt;&gt;"Repos",E35&lt;&gt;"Congé Payé"),IFERROR(INDEX('Vos Paramètres'!$L$5:$L$14,MATCH(E35,'Vos Paramètres'!$M$5:$M$14,0)),0),0)+IF(AND(F35&lt;&gt;"",F35&lt;&gt;"Repos",F35&lt;&gt;"Congé Payé"),IFERROR(INDEX('Vos Paramètres'!$L$5:$L$14,MATCH(F35,'Vos Paramètres'!$M$5:$M$14,0)),0),0)+IF(AND(G35&lt;&gt;"",G35&lt;&gt;"Repos",G35&lt;&gt;"Congé Payé"),IFERROR(INDEX('Vos Paramètres'!$L$5:$L$14,MATCH(G35,'Vos Paramètres'!$M$5:$M$14,0)),0),0)+IF(AND(H35&lt;&gt;"",H35&lt;&gt;"Repos",H35&lt;&gt;"Congé Payé"),IFERROR(INDEX('Vos Paramètres'!$L$5:$L$14,MATCH(H35,'Vos Paramètres'!$M$5:$M$14,0)),0),0)+IF(AND(I35&lt;&gt;"",I35&lt;&gt;"Repos",I35&lt;&gt;"Congé Payé"),IFERROR(INDEX('Vos Paramètres'!$L$5:$L$14,MATCH(I35,'Vos Paramètres'!$M$5:$M$14,0)),0),0))</f>
        <v/>
      </c>
      <c r="K35" s="63" t="str">
        <f>IF(OR(A35="",A35=" ")," ",IF(AND((IF(AND(C35&lt;&gt;"",C35&lt;&gt;"Repos",C35&lt;&gt;"Congé Payé",IFERROR(INDEX('Vos Paramètres'!$L$5:$L$14,MATCH(C35,'Vos Paramètres'!$M$5:$M$14,0)),0)&gt;0),1,0)+IF(AND(D35&lt;&gt;"",D35&lt;&gt;"Repos",D35&lt;&gt;"Congé Payé",IFERROR(INDEX('Vos Paramètres'!$L$5:$L$14,MATCH(D35,'Vos Paramètres'!$M$5:$M$14,0)),0)&gt;0),1,0)+IF(AND(E35&lt;&gt;"",E35&lt;&gt;"Repos",E35&lt;&gt;"Congé Payé",IFERROR(INDEX('Vos Paramètres'!$L$5:$L$14,MATCH(E35,'Vos Paramètres'!$M$5:$M$14,0)),0)&gt;0),1,0)+IF(AND(F35&lt;&gt;"",F35&lt;&gt;"Repos",F35&lt;&gt;"Congé Payé",IFERROR(INDEX('Vos Paramètres'!$L$5:$L$14,MATCH(F35,'Vos Paramètres'!$M$5:$M$14,0)),0)&gt;0),1,0)+IF(AND(G35&lt;&gt;"",G35&lt;&gt;"Repos",G35&lt;&gt;"Congé Payé",IFERROR(INDEX('Vos Paramètres'!$L$5:$L$14,MATCH(G35,'Vos Paramètres'!$M$5:$M$14,0)),0)&gt;0),1,0)+IF(AND(H35&lt;&gt;"",H35&lt;&gt;"Repos",H35&lt;&gt;"Congé Payé",IFERROR(INDEX('Vos Paramètres'!$L$5:$L$14,MATCH(H35,'Vos Paramètres'!$M$5:$M$14,0)),0)&gt;0),1,0)+IF(AND(I35&lt;&gt;"",I35&lt;&gt;"Repos",I35&lt;&gt;"Congé Payé",IFERROR(INDEX('Vos Paramètres'!$L$5:$L$14,MATCH(I35,'Vos Paramètres'!$M$5:$M$14,0)),0)&gt;0),1,0))&gt;0,B35=""),"⚠ Site manquant",IF(ISNUMBER(J35+0)*(J35+0&gt;48),"⚠ Dépasse 48h ("&amp;TEXT(J35,"0.0")&amp;"h)",IF(COUNTIF($A$8:$A$37,A35)&gt;1,"⚠ Agent en doublon",IF(J35=0,"— aucune vacation","✓ OK ("&amp;TEXT(J35,"0.0")&amp;"h)")))))</f>
        <v xml:space="preserve"> </v>
      </c>
      <c r="L35" s="61"/>
      <c r="M35" s="122"/>
      <c r="N35" s="61"/>
    </row>
    <row r="36" spans="1:14" ht="18" customHeight="1" x14ac:dyDescent="0.2">
      <c r="A36" s="57"/>
      <c r="B36" s="58"/>
      <c r="C36" s="58"/>
      <c r="D36" s="58"/>
      <c r="E36" s="58"/>
      <c r="F36" s="58"/>
      <c r="G36" s="58"/>
      <c r="H36" s="58"/>
      <c r="I36" s="58"/>
      <c r="J36" s="59" t="str">
        <f>IF(A36="","",IF(AND(C36&lt;&gt;"",C36&lt;&gt;"Repos",C36&lt;&gt;"Congé Payé"),IFERROR(INDEX('Vos Paramètres'!$L$5:$L$14,MATCH(C36,'Vos Paramètres'!$M$5:$M$14,0)),0),0)+IF(AND(D36&lt;&gt;"",D36&lt;&gt;"Repos",D36&lt;&gt;"Congé Payé"),IFERROR(INDEX('Vos Paramètres'!$L$5:$L$14,MATCH(D36,'Vos Paramètres'!$M$5:$M$14,0)),0),0)+IF(AND(E36&lt;&gt;"",E36&lt;&gt;"Repos",E36&lt;&gt;"Congé Payé"),IFERROR(INDEX('Vos Paramètres'!$L$5:$L$14,MATCH(E36,'Vos Paramètres'!$M$5:$M$14,0)),0),0)+IF(AND(F36&lt;&gt;"",F36&lt;&gt;"Repos",F36&lt;&gt;"Congé Payé"),IFERROR(INDEX('Vos Paramètres'!$L$5:$L$14,MATCH(F36,'Vos Paramètres'!$M$5:$M$14,0)),0),0)+IF(AND(G36&lt;&gt;"",G36&lt;&gt;"Repos",G36&lt;&gt;"Congé Payé"),IFERROR(INDEX('Vos Paramètres'!$L$5:$L$14,MATCH(G36,'Vos Paramètres'!$M$5:$M$14,0)),0),0)+IF(AND(H36&lt;&gt;"",H36&lt;&gt;"Repos",H36&lt;&gt;"Congé Payé"),IFERROR(INDEX('Vos Paramètres'!$L$5:$L$14,MATCH(H36,'Vos Paramètres'!$M$5:$M$14,0)),0),0)+IF(AND(I36&lt;&gt;"",I36&lt;&gt;"Repos",I36&lt;&gt;"Congé Payé"),IFERROR(INDEX('Vos Paramètres'!$L$5:$L$14,MATCH(I36,'Vos Paramètres'!$M$5:$M$14,0)),0),0))</f>
        <v/>
      </c>
      <c r="K36" s="60" t="str">
        <f>IF(OR(A36="",A36=" ")," ",IF(AND((IF(AND(C36&lt;&gt;"",C36&lt;&gt;"Repos",C36&lt;&gt;"Congé Payé",IFERROR(INDEX('Vos Paramètres'!$L$5:$L$14,MATCH(C36,'Vos Paramètres'!$M$5:$M$14,0)),0)&gt;0),1,0)+IF(AND(D36&lt;&gt;"",D36&lt;&gt;"Repos",D36&lt;&gt;"Congé Payé",IFERROR(INDEX('Vos Paramètres'!$L$5:$L$14,MATCH(D36,'Vos Paramètres'!$M$5:$M$14,0)),0)&gt;0),1,0)+IF(AND(E36&lt;&gt;"",E36&lt;&gt;"Repos",E36&lt;&gt;"Congé Payé",IFERROR(INDEX('Vos Paramètres'!$L$5:$L$14,MATCH(E36,'Vos Paramètres'!$M$5:$M$14,0)),0)&gt;0),1,0)+IF(AND(F36&lt;&gt;"",F36&lt;&gt;"Repos",F36&lt;&gt;"Congé Payé",IFERROR(INDEX('Vos Paramètres'!$L$5:$L$14,MATCH(F36,'Vos Paramètres'!$M$5:$M$14,0)),0)&gt;0),1,0)+IF(AND(G36&lt;&gt;"",G36&lt;&gt;"Repos",G36&lt;&gt;"Congé Payé",IFERROR(INDEX('Vos Paramètres'!$L$5:$L$14,MATCH(G36,'Vos Paramètres'!$M$5:$M$14,0)),0)&gt;0),1,0)+IF(AND(H36&lt;&gt;"",H36&lt;&gt;"Repos",H36&lt;&gt;"Congé Payé",IFERROR(INDEX('Vos Paramètres'!$L$5:$L$14,MATCH(H36,'Vos Paramètres'!$M$5:$M$14,0)),0)&gt;0),1,0)+IF(AND(I36&lt;&gt;"",I36&lt;&gt;"Repos",I36&lt;&gt;"Congé Payé",IFERROR(INDEX('Vos Paramètres'!$L$5:$L$14,MATCH(I36,'Vos Paramètres'!$M$5:$M$14,0)),0)&gt;0),1,0))&gt;0,B36=""),"⚠ Site manquant",IF(ISNUMBER(J36+0)*(J36+0&gt;48),"⚠ Dépasse 48h ("&amp;TEXT(J36,"0.0")&amp;"h)",IF(COUNTIF($A$8:$A$37,A36)&gt;1,"⚠ Agent en doublon",IF(J36=0,"— aucune vacation","✓ OK ("&amp;TEXT(J36,"0.0")&amp;"h)")))))</f>
        <v xml:space="preserve"> </v>
      </c>
      <c r="L36" s="61"/>
      <c r="M36" s="122"/>
      <c r="N36" s="61"/>
    </row>
    <row r="37" spans="1:14" ht="18" customHeight="1" x14ac:dyDescent="0.2">
      <c r="A37" s="57"/>
      <c r="B37" s="58"/>
      <c r="C37" s="58"/>
      <c r="D37" s="58"/>
      <c r="E37" s="58"/>
      <c r="F37" s="58"/>
      <c r="G37" s="58"/>
      <c r="H37" s="58"/>
      <c r="I37" s="58"/>
      <c r="J37" s="62" t="str">
        <f>IF(A37="","",IF(AND(C37&lt;&gt;"",C37&lt;&gt;"Repos",C37&lt;&gt;"Congé Payé"),IFERROR(INDEX('Vos Paramètres'!$L$5:$L$14,MATCH(C37,'Vos Paramètres'!$M$5:$M$14,0)),0),0)+IF(AND(D37&lt;&gt;"",D37&lt;&gt;"Repos",D37&lt;&gt;"Congé Payé"),IFERROR(INDEX('Vos Paramètres'!$L$5:$L$14,MATCH(D37,'Vos Paramètres'!$M$5:$M$14,0)),0),0)+IF(AND(E37&lt;&gt;"",E37&lt;&gt;"Repos",E37&lt;&gt;"Congé Payé"),IFERROR(INDEX('Vos Paramètres'!$L$5:$L$14,MATCH(E37,'Vos Paramètres'!$M$5:$M$14,0)),0),0)+IF(AND(F37&lt;&gt;"",F37&lt;&gt;"Repos",F37&lt;&gt;"Congé Payé"),IFERROR(INDEX('Vos Paramètres'!$L$5:$L$14,MATCH(F37,'Vos Paramètres'!$M$5:$M$14,0)),0),0)+IF(AND(G37&lt;&gt;"",G37&lt;&gt;"Repos",G37&lt;&gt;"Congé Payé"),IFERROR(INDEX('Vos Paramètres'!$L$5:$L$14,MATCH(G37,'Vos Paramètres'!$M$5:$M$14,0)),0),0)+IF(AND(H37&lt;&gt;"",H37&lt;&gt;"Repos",H37&lt;&gt;"Congé Payé"),IFERROR(INDEX('Vos Paramètres'!$L$5:$L$14,MATCH(H37,'Vos Paramètres'!$M$5:$M$14,0)),0),0)+IF(AND(I37&lt;&gt;"",I37&lt;&gt;"Repos",I37&lt;&gt;"Congé Payé"),IFERROR(INDEX('Vos Paramètres'!$L$5:$L$14,MATCH(I37,'Vos Paramètres'!$M$5:$M$14,0)),0),0))</f>
        <v/>
      </c>
      <c r="K37" s="63" t="str">
        <f>IF(OR(A37="",A37=" ")," ",IF(AND((IF(AND(C37&lt;&gt;"",C37&lt;&gt;"Repos",C37&lt;&gt;"Congé Payé",IFERROR(INDEX('Vos Paramètres'!$L$5:$L$14,MATCH(C37,'Vos Paramètres'!$M$5:$M$14,0)),0)&gt;0),1,0)+IF(AND(D37&lt;&gt;"",D37&lt;&gt;"Repos",D37&lt;&gt;"Congé Payé",IFERROR(INDEX('Vos Paramètres'!$L$5:$L$14,MATCH(D37,'Vos Paramètres'!$M$5:$M$14,0)),0)&gt;0),1,0)+IF(AND(E37&lt;&gt;"",E37&lt;&gt;"Repos",E37&lt;&gt;"Congé Payé",IFERROR(INDEX('Vos Paramètres'!$L$5:$L$14,MATCH(E37,'Vos Paramètres'!$M$5:$M$14,0)),0)&gt;0),1,0)+IF(AND(F37&lt;&gt;"",F37&lt;&gt;"Repos",F37&lt;&gt;"Congé Payé",IFERROR(INDEX('Vos Paramètres'!$L$5:$L$14,MATCH(F37,'Vos Paramètres'!$M$5:$M$14,0)),0)&gt;0),1,0)+IF(AND(G37&lt;&gt;"",G37&lt;&gt;"Repos",G37&lt;&gt;"Congé Payé",IFERROR(INDEX('Vos Paramètres'!$L$5:$L$14,MATCH(G37,'Vos Paramètres'!$M$5:$M$14,0)),0)&gt;0),1,0)+IF(AND(H37&lt;&gt;"",H37&lt;&gt;"Repos",H37&lt;&gt;"Congé Payé",IFERROR(INDEX('Vos Paramètres'!$L$5:$L$14,MATCH(H37,'Vos Paramètres'!$M$5:$M$14,0)),0)&gt;0),1,0)+IF(AND(I37&lt;&gt;"",I37&lt;&gt;"Repos",I37&lt;&gt;"Congé Payé",IFERROR(INDEX('Vos Paramètres'!$L$5:$L$14,MATCH(I37,'Vos Paramètres'!$M$5:$M$14,0)),0)&gt;0),1,0))&gt;0,B37=""),"⚠ Site manquant",IF(ISNUMBER(J37+0)*(J37+0&gt;48),"⚠ Dépasse 48h ("&amp;TEXT(J37,"0.0")&amp;"h)",IF(COUNTIF($A$8:$A$37,A37)&gt;1,"⚠ Agent en doublon",IF(J37=0,"— aucune vacation","✓ OK ("&amp;TEXT(J37,"0.0")&amp;"h)")))))</f>
        <v xml:space="preserve"> </v>
      </c>
      <c r="L37" s="61"/>
      <c r="M37" s="122"/>
      <c r="N37" s="61"/>
    </row>
  </sheetData>
  <sheetProtection password="8ED4" sheet="1"/>
  <mergeCells count="11">
    <mergeCell ref="M33:M37"/>
    <mergeCell ref="M8:M12"/>
    <mergeCell ref="M13:M17"/>
    <mergeCell ref="M18:M22"/>
    <mergeCell ref="M23:M27"/>
    <mergeCell ref="M28:M32"/>
    <mergeCell ref="D1:K1"/>
    <mergeCell ref="A2:K2"/>
    <mergeCell ref="A3:D3"/>
    <mergeCell ref="G3:K3"/>
    <mergeCell ref="A4:K4"/>
  </mergeCells>
  <conditionalFormatting sqref="J8:J37">
    <cfRule type="cellIs" dxfId="7" priority="7" operator="greaterThan">
      <formula>48</formula>
    </cfRule>
  </conditionalFormatting>
  <conditionalFormatting sqref="K8:K37">
    <cfRule type="expression" dxfId="6" priority="2">
      <formula>LEFT(K8,1)="✓"</formula>
    </cfRule>
    <cfRule type="expression" dxfId="5" priority="3">
      <formula>ISNUMBER(SEARCH("48h",K8))</formula>
    </cfRule>
    <cfRule type="expression" dxfId="4" priority="4">
      <formula>ISNUMBER(SEARCH("doublon",K8))</formula>
    </cfRule>
    <cfRule type="expression" dxfId="3" priority="5">
      <formula>ISNUMBER(SEARCH("Site",K8))</formula>
    </cfRule>
    <cfRule type="expression" dxfId="2" priority="6">
      <formula>K8="— aucune vacation"</formula>
    </cfRule>
  </conditionalFormatting>
  <pageMargins left="0.4" right="0.4" top="0.75" bottom="0.5" header="0.2" footer="0.2"/>
  <pageSetup paperSize="9" fitToHeight="0" orientation="landscape" horizontalDpi="300" verticalDpi="300"/>
  <headerFooter>
    <oddHeader>&amp;L&amp;"Arial,Bold"  Planning Hebdomadaire — AGENZ&amp;R&amp;"Arial,Regular"&amp;9 Page &amp;P / &amp;N</oddHeader>
    <oddFooter>&amp;L&amp;"Arial,Regular"&amp;8 &amp;"Calibri,Regular"AGENZ SecurOps 2025 — Le Classeur du Chef d'Agence&amp;C&amp;8 ffd07a62.ooda-cockpit.pages.dev&amp;R&amp;"Arial,Regular"&amp;8 &amp;"Calibri,Regular"Page &amp;P / &amp;N</oddFooter>
  </headerFooter>
  <drawing r:id="rId1"/>
  <extLst>
    <ext xmlns:x14="http://schemas.microsoft.com/office/spreadsheetml/2009/9/main" uri="{CCE6A557-97BC-4b89-ADB6-D9C93CAAB3DF}">
      <x14:dataValidations xmlns:xm="http://schemas.microsoft.com/office/excel/2006/main" count="3">
        <x14:dataValidation type="list" allowBlank="1" xr:uid="{00000000-0002-0000-0200-000000000000}">
          <x14:formula1>
            <xm:f>'Vos Paramètres'!$B$5:$B$34</xm:f>
          </x14:formula1>
          <x14:formula2>
            <xm:f>0</xm:f>
          </x14:formula2>
          <xm:sqref>A8:A37</xm:sqref>
        </x14:dataValidation>
        <x14:dataValidation type="list" allowBlank="1" xr:uid="{00000000-0002-0000-0200-000001000000}">
          <x14:formula1>
            <xm:f>'Vos Paramètres'!$F$5:$F$24</xm:f>
          </x14:formula1>
          <x14:formula2>
            <xm:f>0</xm:f>
          </x14:formula2>
          <xm:sqref>B8:B37</xm:sqref>
        </x14:dataValidation>
        <x14:dataValidation type="list" allowBlank="1" xr:uid="{00000000-0002-0000-0200-000002000000}">
          <x14:formula1>
            <xm:f>'Vos Paramètres'!$M$5:$M$14</xm:f>
          </x14:formula1>
          <x14:formula2>
            <xm:f>0</xm:f>
          </x14:formula2>
          <xm:sqref>C8:I37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54"/>
  <sheetViews>
    <sheetView showGridLines="0" zoomScaleNormal="100" workbookViewId="0">
      <pane ySplit="5" topLeftCell="A6" activePane="bottomLeft" state="frozen"/>
      <selection pane="bottomLeft" activeCell="G23" sqref="G23"/>
    </sheetView>
  </sheetViews>
  <sheetFormatPr baseColWidth="10" defaultColWidth="8.83203125" defaultRowHeight="15" x14ac:dyDescent="0.2"/>
  <cols>
    <col min="1" max="1" width="32" style="15" customWidth="1"/>
    <col min="2" max="4" width="15" style="15" customWidth="1"/>
    <col min="5" max="5" width="3" style="15" customWidth="1"/>
    <col min="6" max="6" width="34" style="15" customWidth="1"/>
    <col min="7" max="7" width="15" style="15" customWidth="1"/>
    <col min="8" max="8" width="22" style="15" customWidth="1"/>
    <col min="9" max="9" width="24" style="15" customWidth="1"/>
    <col min="10" max="10" width="20" style="15" customWidth="1"/>
    <col min="11" max="11" width="3" style="15" customWidth="1"/>
    <col min="12" max="14" width="28" style="15" customWidth="1"/>
  </cols>
  <sheetData>
    <row r="1" spans="1:13" ht="42" customHeight="1" x14ac:dyDescent="0.2">
      <c r="A1" s="18"/>
      <c r="B1" s="18"/>
      <c r="C1" s="14" t="s">
        <v>128</v>
      </c>
      <c r="D1" s="14"/>
      <c r="E1" s="14"/>
      <c r="F1" s="14"/>
      <c r="G1" s="14"/>
      <c r="H1" s="14"/>
      <c r="I1" s="14"/>
      <c r="J1" s="14"/>
      <c r="K1" s="18"/>
      <c r="L1" s="18"/>
      <c r="M1" s="17"/>
    </row>
    <row r="2" spans="1:13" ht="18" customHeight="1" x14ac:dyDescent="0.2">
      <c r="A2" s="13" t="s">
        <v>129</v>
      </c>
      <c r="B2" s="13"/>
      <c r="C2" s="13"/>
      <c r="D2" s="13"/>
      <c r="E2" s="17"/>
      <c r="F2" s="13" t="s">
        <v>130</v>
      </c>
      <c r="G2" s="13"/>
      <c r="H2" s="13"/>
      <c r="I2" s="13"/>
      <c r="J2" s="13"/>
      <c r="K2" s="17"/>
      <c r="L2" s="17"/>
      <c r="M2" s="17"/>
    </row>
    <row r="3" spans="1:13" ht="4.5" customHeight="1" x14ac:dyDescent="0.2">
      <c r="A3" s="17"/>
      <c r="B3" s="17"/>
      <c r="C3" s="17"/>
      <c r="D3" s="17"/>
      <c r="E3" s="17"/>
      <c r="F3" s="17"/>
      <c r="G3" s="17"/>
      <c r="H3" s="17"/>
      <c r="I3" s="17"/>
      <c r="J3" s="17"/>
      <c r="K3" s="17"/>
      <c r="L3" s="17"/>
      <c r="M3" s="17"/>
    </row>
    <row r="4" spans="1:13" ht="24" customHeight="1" x14ac:dyDescent="0.2">
      <c r="A4" s="12" t="s">
        <v>131</v>
      </c>
      <c r="B4" s="12"/>
      <c r="C4" s="12"/>
      <c r="D4" s="12"/>
      <c r="E4" s="17"/>
      <c r="F4" s="11" t="s">
        <v>132</v>
      </c>
      <c r="G4" s="11"/>
      <c r="H4" s="11"/>
      <c r="I4" s="11"/>
      <c r="J4" s="11"/>
      <c r="K4" s="17"/>
      <c r="L4" s="17"/>
      <c r="M4" s="17"/>
    </row>
    <row r="5" spans="1:13" ht="19.5" customHeight="1" x14ac:dyDescent="0.2">
      <c r="A5" s="64" t="s">
        <v>110</v>
      </c>
      <c r="B5" s="65" t="s">
        <v>133</v>
      </c>
      <c r="C5" s="32" t="s">
        <v>134</v>
      </c>
      <c r="D5" s="32" t="s">
        <v>135</v>
      </c>
      <c r="E5" s="17"/>
      <c r="F5" s="33" t="s">
        <v>136</v>
      </c>
      <c r="G5" s="66" t="s">
        <v>137</v>
      </c>
      <c r="H5" s="34" t="s">
        <v>138</v>
      </c>
      <c r="I5" s="34" t="s">
        <v>139</v>
      </c>
      <c r="J5" s="34" t="s">
        <v>140</v>
      </c>
      <c r="K5" s="17"/>
      <c r="L5" s="17"/>
      <c r="M5" s="17"/>
    </row>
    <row r="6" spans="1:13" ht="16.5" customHeight="1" x14ac:dyDescent="0.2">
      <c r="A6" s="67" t="str">
        <f>IF('Vos Paramètres'!B5&lt;&gt;"",'Vos Paramètres'!B5,"")</f>
        <v>MARTIN Pierre</v>
      </c>
      <c r="B6" s="59">
        <f>IF(A6&lt;&gt;"",IFERROR(SUMIF(Planning!$A$8:$A$37,A6,Planning!$J$8:$J$37),0),"")</f>
        <v>0</v>
      </c>
      <c r="C6" s="68">
        <f>IF(A6&lt;&gt;"",IFERROR(VLOOKUP(A6,'Vos Paramètres'!$B$5:$C$34,2,0),0),"")</f>
        <v>18.5</v>
      </c>
      <c r="D6" s="68">
        <f t="shared" ref="D6:D35" si="0">IFERROR(IF(A6&lt;&gt;"",IFERROR(B6,0)*IFERROR(C6,0),0),0)</f>
        <v>0</v>
      </c>
      <c r="E6" s="17"/>
      <c r="F6" s="69" t="str">
        <f>IF('Vos Paramètres'!F5&lt;&gt;"",'Vos Paramètres'!F5,"")</f>
        <v>Centre Commercial Atlantis</v>
      </c>
      <c r="G6" s="59">
        <f>IF(F6&lt;&gt;"",IFERROR(SUMIF(Planning!$B$8:$B$37,F6,Planning!$J$8:$J$37),0),"")</f>
        <v>0</v>
      </c>
      <c r="H6" s="68">
        <f>IFERROR(IF(F6&lt;&gt;"",IFERROR(G6,0)*IFERROR(VLOOKUP(F6,'Vos Paramètres'!$F$5:$G$24,2,0),0),0),0)</f>
        <v>0</v>
      </c>
      <c r="I6" s="68">
        <f>IFERROR(G6*(D36/B36),0)</f>
        <v>0</v>
      </c>
      <c r="J6" s="68">
        <f t="shared" ref="J6:J25" si="1">IFERROR(H6-I6,0)</f>
        <v>0</v>
      </c>
      <c r="K6" s="17"/>
      <c r="L6" s="17"/>
      <c r="M6" s="17"/>
    </row>
    <row r="7" spans="1:13" ht="16.5" customHeight="1" x14ac:dyDescent="0.2">
      <c r="A7" s="70" t="str">
        <f>IF('Vos Paramètres'!B6&lt;&gt;"",'Vos Paramètres'!B6,"")</f>
        <v>DUBOIS Jean</v>
      </c>
      <c r="B7" s="62">
        <f>IF(A7&lt;&gt;"",IFERROR(SUMIF(Planning!$A$8:$A$37,A7,Planning!$J$8:$J$37),0),"")</f>
        <v>0</v>
      </c>
      <c r="C7" s="71">
        <f>IF(A7&lt;&gt;"",IFERROR(VLOOKUP(A7,'Vos Paramètres'!$B$5:$C$34,2,0),0),"")</f>
        <v>19</v>
      </c>
      <c r="D7" s="71">
        <f t="shared" si="0"/>
        <v>0</v>
      </c>
      <c r="E7" s="17"/>
      <c r="F7" s="72" t="str">
        <f>IF('Vos Paramètres'!F6&lt;&gt;"",'Vos Paramètres'!F6,"")</f>
        <v>Siège Social BNP</v>
      </c>
      <c r="G7" s="62">
        <f>IF(F7&lt;&gt;"",IFERROR(SUMIF(Planning!$B$8:$B$37,F7,Planning!$J$8:$J$37),0),"")</f>
        <v>0</v>
      </c>
      <c r="H7" s="71">
        <f>IFERROR(IF(F7&lt;&gt;"",IFERROR(G7,0)*IFERROR(VLOOKUP(F7,'Vos Paramètres'!$F$5:$G$24,2,0),0),0),0)</f>
        <v>0</v>
      </c>
      <c r="I7" s="71">
        <f>IFERROR(G7*(D36/B36),0)</f>
        <v>0</v>
      </c>
      <c r="J7" s="71">
        <f t="shared" si="1"/>
        <v>0</v>
      </c>
      <c r="K7" s="17"/>
      <c r="L7" s="17"/>
      <c r="M7" s="17"/>
    </row>
    <row r="8" spans="1:13" ht="16.5" customHeight="1" x14ac:dyDescent="0.2">
      <c r="A8" s="67" t="str">
        <f>IF('Vos Paramètres'!B7&lt;&gt;"",'Vos Paramètres'!B7,"")</f>
        <v>BERNARD Marie</v>
      </c>
      <c r="B8" s="59">
        <f>IF(A8&lt;&gt;"",IFERROR(SUMIF(Planning!$A$8:$A$37,A8,Planning!$J$8:$J$37),0),"")</f>
        <v>0</v>
      </c>
      <c r="C8" s="68">
        <f>IF(A8&lt;&gt;"",IFERROR(VLOOKUP(A8,'Vos Paramètres'!$B$5:$C$34,2,0),0),"")</f>
        <v>18.75</v>
      </c>
      <c r="D8" s="68">
        <f t="shared" si="0"/>
        <v>0</v>
      </c>
      <c r="E8" s="17"/>
      <c r="F8" s="69" t="str">
        <f>IF('Vos Paramètres'!F7&lt;&gt;"",'Vos Paramètres'!F7,"")</f>
        <v>Usine Renault Nord</v>
      </c>
      <c r="G8" s="59">
        <f>IF(F8&lt;&gt;"",IFERROR(SUMIF(Planning!$B$8:$B$37,F8,Planning!$J$8:$J$37),0),"")</f>
        <v>0</v>
      </c>
      <c r="H8" s="68">
        <f>IFERROR(IF(F8&lt;&gt;"",IFERROR(G8,0)*IFERROR(VLOOKUP(F8,'Vos Paramètres'!$F$5:$G$24,2,0),0),0),0)</f>
        <v>0</v>
      </c>
      <c r="I8" s="68">
        <f>IFERROR(G8*(D36/B36),0)</f>
        <v>0</v>
      </c>
      <c r="J8" s="68">
        <f t="shared" si="1"/>
        <v>0</v>
      </c>
      <c r="K8" s="17"/>
      <c r="L8" s="17"/>
      <c r="M8" s="17"/>
    </row>
    <row r="9" spans="1:13" ht="16.5" customHeight="1" x14ac:dyDescent="0.2">
      <c r="A9" s="70" t="str">
        <f>IF('Vos Paramètres'!B8&lt;&gt;"",'Vos Paramètres'!B8,"")</f>
        <v>PETIT Thomas</v>
      </c>
      <c r="B9" s="62">
        <f>IF(A9&lt;&gt;"",IFERROR(SUMIF(Planning!$A$8:$A$37,A9,Planning!$J$8:$J$37),0),"")</f>
        <v>0</v>
      </c>
      <c r="C9" s="71">
        <f>IF(A9&lt;&gt;"",IFERROR(VLOOKUP(A9,'Vos Paramètres'!$B$5:$C$34,2,0),0),"")</f>
        <v>17.8</v>
      </c>
      <c r="D9" s="71">
        <f t="shared" si="0"/>
        <v>0</v>
      </c>
      <c r="E9" s="17"/>
      <c r="F9" s="72" t="str">
        <f>IF('Vos Paramètres'!F8&lt;&gt;"",'Vos Paramètres'!F8,"")</f>
        <v>Hôpital Saint-Louis</v>
      </c>
      <c r="G9" s="62">
        <f>IF(F9&lt;&gt;"",IFERROR(SUMIF(Planning!$B$8:$B$37,F9,Planning!$J$8:$J$37),0),"")</f>
        <v>0</v>
      </c>
      <c r="H9" s="71">
        <f>IFERROR(IF(F9&lt;&gt;"",IFERROR(G9,0)*IFERROR(VLOOKUP(F9,'Vos Paramètres'!$F$5:$G$24,2,0),0),0),0)</f>
        <v>0</v>
      </c>
      <c r="I9" s="71">
        <f>IFERROR(G9*(D36/B36),0)</f>
        <v>0</v>
      </c>
      <c r="J9" s="71">
        <f t="shared" si="1"/>
        <v>0</v>
      </c>
      <c r="K9" s="17"/>
      <c r="L9" s="17"/>
      <c r="M9" s="17"/>
    </row>
    <row r="10" spans="1:13" ht="16.5" customHeight="1" x14ac:dyDescent="0.2">
      <c r="A10" s="67" t="str">
        <f>IF('Vos Paramètres'!B9&lt;&gt;"",'Vos Paramètres'!B9,"")</f>
        <v>DURAND Sophie</v>
      </c>
      <c r="B10" s="59">
        <f>IF(A10&lt;&gt;"",IFERROR(SUMIF(Planning!$A$8:$A$37,A10,Planning!$J$8:$J$37),0),"")</f>
        <v>0</v>
      </c>
      <c r="C10" s="68">
        <f>IF(A10&lt;&gt;"",IFERROR(VLOOKUP(A10,'Vos Paramètres'!$B$5:$C$34,2,0),0),"")</f>
        <v>19.25</v>
      </c>
      <c r="D10" s="68">
        <f t="shared" si="0"/>
        <v>0</v>
      </c>
      <c r="E10" s="17"/>
      <c r="F10" s="69" t="str">
        <f>IF('Vos Paramètres'!F9&lt;&gt;"",'Vos Paramètres'!F9,"")</f>
        <v>Entrepôt Amazon Lyon</v>
      </c>
      <c r="G10" s="59">
        <f>IF(F10&lt;&gt;"",IFERROR(SUMIF(Planning!$B$8:$B$37,F10,Planning!$J$8:$J$37),0),"")</f>
        <v>0</v>
      </c>
      <c r="H10" s="68">
        <f>IFERROR(IF(F10&lt;&gt;"",IFERROR(G10,0)*IFERROR(VLOOKUP(F10,'Vos Paramètres'!$F$5:$G$24,2,0),0),0),0)</f>
        <v>0</v>
      </c>
      <c r="I10" s="68">
        <f>IFERROR(G10*(D36/B36),0)</f>
        <v>0</v>
      </c>
      <c r="J10" s="68">
        <f t="shared" si="1"/>
        <v>0</v>
      </c>
      <c r="K10" s="17"/>
      <c r="L10" s="17"/>
      <c r="M10" s="17"/>
    </row>
    <row r="11" spans="1:13" ht="16.5" customHeight="1" x14ac:dyDescent="0.2">
      <c r="A11" s="70" t="str">
        <f>IF('Vos Paramètres'!B10&lt;&gt;"",'Vos Paramètres'!B10,"")</f>
        <v>LEROY Michel</v>
      </c>
      <c r="B11" s="62">
        <f>IF(A11&lt;&gt;"",IFERROR(SUMIF(Planning!$A$8:$A$37,A11,Planning!$J$8:$J$37),0),"")</f>
        <v>0</v>
      </c>
      <c r="C11" s="71">
        <f>IF(A11&lt;&gt;"",IFERROR(VLOOKUP(A11,'Vos Paramètres'!$B$5:$C$34,2,0),0),"")</f>
        <v>18</v>
      </c>
      <c r="D11" s="71">
        <f t="shared" si="0"/>
        <v>0</v>
      </c>
      <c r="E11" s="17"/>
      <c r="F11" s="72" t="str">
        <f>IF('Vos Paramètres'!F10&lt;&gt;"",'Vos Paramètres'!F10,"")</f>
        <v>Tour Montparnasse</v>
      </c>
      <c r="G11" s="62">
        <f>IF(F11&lt;&gt;"",IFERROR(SUMIF(Planning!$B$8:$B$37,F11,Planning!$J$8:$J$37),0),"")</f>
        <v>0</v>
      </c>
      <c r="H11" s="71">
        <f>IFERROR(IF(F11&lt;&gt;"",IFERROR(G11,0)*IFERROR(VLOOKUP(F11,'Vos Paramètres'!$F$5:$G$24,2,0),0),0),0)</f>
        <v>0</v>
      </c>
      <c r="I11" s="71">
        <f>IFERROR(G11*(D36/B36),0)</f>
        <v>0</v>
      </c>
      <c r="J11" s="71">
        <f t="shared" si="1"/>
        <v>0</v>
      </c>
      <c r="K11" s="17"/>
      <c r="L11" s="17"/>
      <c r="M11" s="17"/>
    </row>
    <row r="12" spans="1:13" ht="16.5" customHeight="1" x14ac:dyDescent="0.2">
      <c r="A12" s="67" t="str">
        <f>IF('Vos Paramètres'!B11&lt;&gt;"",'Vos Paramètres'!B11,"")</f>
        <v>MOREAU Claire</v>
      </c>
      <c r="B12" s="59">
        <f>IF(A12&lt;&gt;"",IFERROR(SUMIF(Planning!$A$8:$A$37,A12,Planning!$J$8:$J$37),0),"")</f>
        <v>0</v>
      </c>
      <c r="C12" s="68">
        <f>IF(A12&lt;&gt;"",IFERROR(VLOOKUP(A12,'Vos Paramètres'!$B$5:$C$34,2,0),0),"")</f>
        <v>18.5</v>
      </c>
      <c r="D12" s="68">
        <f t="shared" si="0"/>
        <v>0</v>
      </c>
      <c r="E12" s="17"/>
      <c r="F12" s="69" t="str">
        <f>IF('Vos Paramètres'!F11&lt;&gt;"",'Vos Paramètres'!F11,"")</f>
        <v>Mairie de Bordeaux</v>
      </c>
      <c r="G12" s="59">
        <f>IF(F12&lt;&gt;"",IFERROR(SUMIF(Planning!$B$8:$B$37,F12,Planning!$J$8:$J$37),0),"")</f>
        <v>0</v>
      </c>
      <c r="H12" s="68">
        <f>IFERROR(IF(F12&lt;&gt;"",IFERROR(G12,0)*IFERROR(VLOOKUP(F12,'Vos Paramètres'!$F$5:$G$24,2,0),0),0),0)</f>
        <v>0</v>
      </c>
      <c r="I12" s="68">
        <f>IFERROR(G12*(D36/B36),0)</f>
        <v>0</v>
      </c>
      <c r="J12" s="68">
        <f t="shared" si="1"/>
        <v>0</v>
      </c>
      <c r="K12" s="17"/>
      <c r="L12" s="17"/>
      <c r="M12" s="17"/>
    </row>
    <row r="13" spans="1:13" ht="16.5" customHeight="1" x14ac:dyDescent="0.2">
      <c r="A13" s="70" t="str">
        <f>IF('Vos Paramètres'!B12&lt;&gt;"",'Vos Paramètres'!B12,"")</f>
        <v>SIMON Paul</v>
      </c>
      <c r="B13" s="62">
        <f>IF(A13&lt;&gt;"",IFERROR(SUMIF(Planning!$A$8:$A$37,A13,Planning!$J$8:$J$37),0),"")</f>
        <v>0</v>
      </c>
      <c r="C13" s="71">
        <f>IF(A13&lt;&gt;"",IFERROR(VLOOKUP(A13,'Vos Paramètres'!$B$5:$C$34,2,0),0),"")</f>
        <v>17.5</v>
      </c>
      <c r="D13" s="71">
        <f t="shared" si="0"/>
        <v>0</v>
      </c>
      <c r="E13" s="17"/>
      <c r="F13" s="72" t="str">
        <f>IF('Vos Paramètres'!F12&lt;&gt;"",'Vos Paramètres'!F12,"")</f>
        <v>Campus Universitaire</v>
      </c>
      <c r="G13" s="62">
        <f>IF(F13&lt;&gt;"",IFERROR(SUMIF(Planning!$B$8:$B$37,F13,Planning!$J$8:$J$37),0),"")</f>
        <v>0</v>
      </c>
      <c r="H13" s="71">
        <f>IFERROR(IF(F13&lt;&gt;"",IFERROR(G13,0)*IFERROR(VLOOKUP(F13,'Vos Paramètres'!$F$5:$G$24,2,0),0),0),0)</f>
        <v>0</v>
      </c>
      <c r="I13" s="71">
        <f>IFERROR(G13*(D36/B36),0)</f>
        <v>0</v>
      </c>
      <c r="J13" s="71">
        <f t="shared" si="1"/>
        <v>0</v>
      </c>
      <c r="K13" s="17"/>
      <c r="L13" s="17"/>
      <c r="M13" s="17"/>
    </row>
    <row r="14" spans="1:13" ht="16.5" customHeight="1" x14ac:dyDescent="0.2">
      <c r="A14" s="67" t="str">
        <f>IF('Vos Paramètres'!B13&lt;&gt;"",'Vos Paramètres'!B13,"")</f>
        <v>LAURENT Emma</v>
      </c>
      <c r="B14" s="59">
        <f>IF(A14&lt;&gt;"",IFERROR(SUMIF(Planning!$A$8:$A$37,A14,Planning!$J$8:$J$37),0),"")</f>
        <v>0</v>
      </c>
      <c r="C14" s="68">
        <f>IF(A14&lt;&gt;"",IFERROR(VLOOKUP(A14,'Vos Paramètres'!$B$5:$C$34,2,0),0),"")</f>
        <v>19</v>
      </c>
      <c r="D14" s="68">
        <f t="shared" si="0"/>
        <v>0</v>
      </c>
      <c r="E14" s="17"/>
      <c r="F14" s="69" t="str">
        <f>IF('Vos Paramètres'!F13&lt;&gt;"",'Vos Paramètres'!F13,"")</f>
        <v>Zone Industrielle Est</v>
      </c>
      <c r="G14" s="59">
        <f>IF(F14&lt;&gt;"",IFERROR(SUMIF(Planning!$B$8:$B$37,F14,Planning!$J$8:$J$37),0),"")</f>
        <v>0</v>
      </c>
      <c r="H14" s="68">
        <f>IFERROR(IF(F14&lt;&gt;"",IFERROR(G14,0)*IFERROR(VLOOKUP(F14,'Vos Paramètres'!$F$5:$G$24,2,0),0),0),0)</f>
        <v>0</v>
      </c>
      <c r="I14" s="68">
        <f>IFERROR(G14*(D36/B36),0)</f>
        <v>0</v>
      </c>
      <c r="J14" s="68">
        <f t="shared" si="1"/>
        <v>0</v>
      </c>
      <c r="K14" s="17"/>
      <c r="L14" s="17"/>
      <c r="M14" s="17"/>
    </row>
    <row r="15" spans="1:13" ht="16.5" customHeight="1" x14ac:dyDescent="0.2">
      <c r="A15" s="70" t="str">
        <f>IF('Vos Paramètres'!B14&lt;&gt;"",'Vos Paramètres'!B14,"")</f>
        <v>LEFEBVRE Lucas</v>
      </c>
      <c r="B15" s="62">
        <f>IF(A15&lt;&gt;"",IFERROR(SUMIF(Planning!$A$8:$A$37,A15,Planning!$J$8:$J$37),0),"")</f>
        <v>0</v>
      </c>
      <c r="C15" s="71">
        <f>IF(A15&lt;&gt;"",IFERROR(VLOOKUP(A15,'Vos Paramètres'!$B$5:$C$34,2,0),0),"")</f>
        <v>18.25</v>
      </c>
      <c r="D15" s="71">
        <f t="shared" si="0"/>
        <v>0</v>
      </c>
      <c r="E15" s="17"/>
      <c r="F15" s="72" t="str">
        <f>IF('Vos Paramètres'!F14&lt;&gt;"",'Vos Paramètres'!F14,"")</f>
        <v>Aéroport Régional</v>
      </c>
      <c r="G15" s="62">
        <f>IF(F15&lt;&gt;"",IFERROR(SUMIF(Planning!$B$8:$B$37,F15,Planning!$J$8:$J$37),0),"")</f>
        <v>0</v>
      </c>
      <c r="H15" s="71">
        <f>IFERROR(IF(F15&lt;&gt;"",IFERROR(G15,0)*IFERROR(VLOOKUP(F15,'Vos Paramètres'!$F$5:$G$24,2,0),0),0),0)</f>
        <v>0</v>
      </c>
      <c r="I15" s="71">
        <f>IFERROR(G15*(D36/B36),0)</f>
        <v>0</v>
      </c>
      <c r="J15" s="71">
        <f t="shared" si="1"/>
        <v>0</v>
      </c>
      <c r="K15" s="17"/>
      <c r="L15" s="17"/>
      <c r="M15" s="17"/>
    </row>
    <row r="16" spans="1:13" ht="16.5" customHeight="1" x14ac:dyDescent="0.2">
      <c r="A16" s="67" t="str">
        <f>IF('Vos Paramètres'!B15&lt;&gt;"",'Vos Paramètres'!B15,"")</f>
        <v>Naoufal</v>
      </c>
      <c r="B16" s="59">
        <f>IF(A16&lt;&gt;"",IFERROR(SUMIF(Planning!$A$8:$A$37,A16,Planning!$J$8:$J$37),0),"")</f>
        <v>0</v>
      </c>
      <c r="C16" s="68">
        <f>IF(A16&lt;&gt;"",IFERROR(VLOOKUP(A16,'Vos Paramètres'!$B$5:$C$34,2,0),0),"")</f>
        <v>19</v>
      </c>
      <c r="D16" s="68">
        <f t="shared" si="0"/>
        <v>0</v>
      </c>
      <c r="E16" s="17"/>
      <c r="F16" s="69" t="str">
        <f>IF('Vos Paramètres'!F15&lt;&gt;"",'Vos Paramètres'!F15,"")</f>
        <v/>
      </c>
      <c r="G16" s="59" t="str">
        <f>IF(F16&lt;&gt;"",IFERROR(SUMIF(Planning!$B$8:$B$37,F16,Planning!$J$8:$J$37),0),"")</f>
        <v/>
      </c>
      <c r="H16" s="68">
        <f>IFERROR(IF(F16&lt;&gt;"",IFERROR(G16,0)*IFERROR(VLOOKUP(F16,'Vos Paramètres'!$F$5:$G$24,2,0),0),0),0)</f>
        <v>0</v>
      </c>
      <c r="I16" s="68">
        <f>IFERROR(G16*(D36/B36),0)</f>
        <v>0</v>
      </c>
      <c r="J16" s="68">
        <f t="shared" si="1"/>
        <v>0</v>
      </c>
      <c r="K16" s="17"/>
      <c r="L16" s="17"/>
      <c r="M16" s="17"/>
    </row>
    <row r="17" spans="1:13" ht="16.5" customHeight="1" x14ac:dyDescent="0.2">
      <c r="A17" s="70" t="str">
        <f>IF('Vos Paramètres'!B16&lt;&gt;"",'Vos Paramètres'!B16,"")</f>
        <v>GAUTHIER Antoine</v>
      </c>
      <c r="B17" s="62">
        <f>IF(A17&lt;&gt;"",IFERROR(SUMIF(Planning!$A$8:$A$37,A17,Planning!$J$8:$J$37),0),"")</f>
        <v>0</v>
      </c>
      <c r="C17" s="71">
        <f>IF(A17&lt;&gt;"",IFERROR(VLOOKUP(A17,'Vos Paramètres'!$B$5:$C$34,2,0),0),"")</f>
        <v>21</v>
      </c>
      <c r="D17" s="71">
        <f t="shared" si="0"/>
        <v>0</v>
      </c>
      <c r="E17" s="17"/>
      <c r="F17" s="72" t="str">
        <f>IF('Vos Paramètres'!F16&lt;&gt;"",'Vos Paramètres'!F16,"")</f>
        <v/>
      </c>
      <c r="G17" s="62" t="str">
        <f>IF(F17&lt;&gt;"",IFERROR(SUMIF(Planning!$B$8:$B$37,F17,Planning!$J$8:$J$37),0),"")</f>
        <v/>
      </c>
      <c r="H17" s="71">
        <f>IFERROR(IF(F17&lt;&gt;"",IFERROR(G17,0)*IFERROR(VLOOKUP(F17,'Vos Paramètres'!$F$5:$G$24,2,0),0),0),0)</f>
        <v>0</v>
      </c>
      <c r="I17" s="71">
        <f>IFERROR(G17*(D36/B36),0)</f>
        <v>0</v>
      </c>
      <c r="J17" s="71">
        <f t="shared" si="1"/>
        <v>0</v>
      </c>
      <c r="K17" s="17"/>
      <c r="L17" s="17"/>
      <c r="M17" s="17"/>
    </row>
    <row r="18" spans="1:13" ht="16.5" customHeight="1" x14ac:dyDescent="0.2">
      <c r="A18" s="67" t="str">
        <f>IF('Vos Paramètres'!B17&lt;&gt;"",'Vos Paramètres'!B17,"")</f>
        <v>ROUSSEAU Julie</v>
      </c>
      <c r="B18" s="59">
        <f>IF(A18&lt;&gt;"",IFERROR(SUMIF(Planning!$A$8:$A$37,A18,Planning!$J$8:$J$37),0),"")</f>
        <v>0</v>
      </c>
      <c r="C18" s="68">
        <f>IF(A18&lt;&gt;"",IFERROR(VLOOKUP(A18,'Vos Paramètres'!$B$5:$C$34,2,0),0),"")</f>
        <v>22</v>
      </c>
      <c r="D18" s="68">
        <f t="shared" si="0"/>
        <v>0</v>
      </c>
      <c r="E18" s="17"/>
      <c r="F18" s="69" t="str">
        <f>IF('Vos Paramètres'!F17&lt;&gt;"",'Vos Paramètres'!F17,"")</f>
        <v/>
      </c>
      <c r="G18" s="59" t="str">
        <f>IF(F18&lt;&gt;"",IFERROR(SUMIF(Planning!$B$8:$B$37,F18,Planning!$J$8:$J$37),0),"")</f>
        <v/>
      </c>
      <c r="H18" s="68">
        <f>IFERROR(IF(F18&lt;&gt;"",IFERROR(G18,0)*IFERROR(VLOOKUP(F18,'Vos Paramètres'!$F$5:$G$24,2,0),0),0),0)</f>
        <v>0</v>
      </c>
      <c r="I18" s="68">
        <f>IFERROR(G18*(D36/B36),0)</f>
        <v>0</v>
      </c>
      <c r="J18" s="68">
        <f t="shared" si="1"/>
        <v>0</v>
      </c>
      <c r="K18" s="17"/>
      <c r="L18" s="17"/>
      <c r="M18" s="17"/>
    </row>
    <row r="19" spans="1:13" ht="16.5" customHeight="1" x14ac:dyDescent="0.2">
      <c r="A19" s="70" t="str">
        <f>IF('Vos Paramètres'!B18&lt;&gt;"",'Vos Paramètres'!B18,"")</f>
        <v>BLANC Nicolas</v>
      </c>
      <c r="B19" s="62">
        <f>IF(A19&lt;&gt;"",IFERROR(SUMIF(Planning!$A$8:$A$37,A19,Planning!$J$8:$J$37),0),"")</f>
        <v>0</v>
      </c>
      <c r="C19" s="71">
        <f>IF(A19&lt;&gt;"",IFERROR(VLOOKUP(A19,'Vos Paramètres'!$B$5:$C$34,2,0),0),"")</f>
        <v>17.8</v>
      </c>
      <c r="D19" s="71">
        <f t="shared" si="0"/>
        <v>0</v>
      </c>
      <c r="E19" s="17"/>
      <c r="F19" s="72" t="str">
        <f>IF('Vos Paramètres'!F18&lt;&gt;"",'Vos Paramètres'!F18,"")</f>
        <v/>
      </c>
      <c r="G19" s="62" t="str">
        <f>IF(F19&lt;&gt;"",IFERROR(SUMIF(Planning!$B$8:$B$37,F19,Planning!$J$8:$J$37),0),"")</f>
        <v/>
      </c>
      <c r="H19" s="71">
        <f>IFERROR(IF(F19&lt;&gt;"",IFERROR(G19,0)*IFERROR(VLOOKUP(F19,'Vos Paramètres'!$F$5:$G$24,2,0),0),0),0)</f>
        <v>0</v>
      </c>
      <c r="I19" s="71">
        <f>IFERROR(G19*(D36/B36),0)</f>
        <v>0</v>
      </c>
      <c r="J19" s="71">
        <f t="shared" si="1"/>
        <v>0</v>
      </c>
      <c r="K19" s="17"/>
      <c r="L19" s="17"/>
      <c r="M19" s="17"/>
    </row>
    <row r="20" spans="1:13" ht="16.5" customHeight="1" x14ac:dyDescent="0.2">
      <c r="A20" s="67" t="str">
        <f>IF('Vos Paramètres'!B19&lt;&gt;"",'Vos Paramètres'!B19,"")</f>
        <v>GARCIA Sofia</v>
      </c>
      <c r="B20" s="59">
        <f>IF(A20&lt;&gt;"",IFERROR(SUMIF(Planning!$A$8:$A$37,A20,Planning!$J$8:$J$37),0),"")</f>
        <v>0</v>
      </c>
      <c r="C20" s="68">
        <f>IF(A20&lt;&gt;"",IFERROR(VLOOKUP(A20,'Vos Paramètres'!$B$5:$C$34,2,0),0),"")</f>
        <v>19.25</v>
      </c>
      <c r="D20" s="68">
        <f t="shared" si="0"/>
        <v>0</v>
      </c>
      <c r="E20" s="17"/>
      <c r="F20" s="69" t="str">
        <f>IF('Vos Paramètres'!F19&lt;&gt;"",'Vos Paramètres'!F19,"")</f>
        <v/>
      </c>
      <c r="G20" s="59" t="str">
        <f>IF(F20&lt;&gt;"",IFERROR(SUMIF(Planning!$B$8:$B$37,F20,Planning!$J$8:$J$37),0),"")</f>
        <v/>
      </c>
      <c r="H20" s="68">
        <f>IFERROR(IF(F20&lt;&gt;"",IFERROR(G20,0)*IFERROR(VLOOKUP(F20,'Vos Paramètres'!$F$5:$G$24,2,0),0),0),0)</f>
        <v>0</v>
      </c>
      <c r="I20" s="68">
        <f>IFERROR(G20*(D36/B36),0)</f>
        <v>0</v>
      </c>
      <c r="J20" s="68">
        <f t="shared" si="1"/>
        <v>0</v>
      </c>
      <c r="K20" s="17"/>
      <c r="L20" s="17"/>
      <c r="M20" s="17"/>
    </row>
    <row r="21" spans="1:13" ht="16.5" customHeight="1" x14ac:dyDescent="0.2">
      <c r="A21" s="70" t="str">
        <f>IF('Vos Paramètres'!B20&lt;&gt;"",'Vos Paramètres'!B20,"")</f>
        <v>RIVIERE David</v>
      </c>
      <c r="B21" s="62">
        <f>IF(A21&lt;&gt;"",IFERROR(SUMIF(Planning!$A$8:$A$37,A21,Planning!$J$8:$J$37),0),"")</f>
        <v>0</v>
      </c>
      <c r="C21" s="71">
        <f>IF(A21&lt;&gt;"",IFERROR(VLOOKUP(A21,'Vos Paramètres'!$B$5:$C$34,2,0),0),"")</f>
        <v>17.8</v>
      </c>
      <c r="D21" s="71">
        <f t="shared" si="0"/>
        <v>0</v>
      </c>
      <c r="E21" s="17"/>
      <c r="F21" s="72" t="str">
        <f>IF('Vos Paramètres'!F20&lt;&gt;"",'Vos Paramètres'!F20,"")</f>
        <v/>
      </c>
      <c r="G21" s="62" t="str">
        <f>IF(F21&lt;&gt;"",IFERROR(SUMIF(Planning!$B$8:$B$37,F21,Planning!$J$8:$J$37),0),"")</f>
        <v/>
      </c>
      <c r="H21" s="71">
        <f>IFERROR(IF(F21&lt;&gt;"",IFERROR(G21,0)*IFERROR(VLOOKUP(F21,'Vos Paramètres'!$F$5:$G$24,2,0),0),0),0)</f>
        <v>0</v>
      </c>
      <c r="I21" s="71">
        <f>IFERROR(G21*(D36/B36),0)</f>
        <v>0</v>
      </c>
      <c r="J21" s="71">
        <f t="shared" si="1"/>
        <v>0</v>
      </c>
      <c r="K21" s="17"/>
      <c r="L21" s="17"/>
      <c r="M21" s="17"/>
    </row>
    <row r="22" spans="1:13" ht="16.5" customHeight="1" x14ac:dyDescent="0.2">
      <c r="A22" s="67" t="str">
        <f>IF('Vos Paramètres'!B21&lt;&gt;"",'Vos Paramètres'!B21,"")</f>
        <v>FOURNIER Sarah</v>
      </c>
      <c r="B22" s="59">
        <f>IF(A22&lt;&gt;"",IFERROR(SUMIF(Planning!$A$8:$A$37,A22,Planning!$J$8:$J$37),0),"")</f>
        <v>0</v>
      </c>
      <c r="C22" s="68">
        <f>IF(A22&lt;&gt;"",IFERROR(VLOOKUP(A22,'Vos Paramètres'!$B$5:$C$34,2,0),0),"")</f>
        <v>17.8</v>
      </c>
      <c r="D22" s="68">
        <f t="shared" si="0"/>
        <v>0</v>
      </c>
      <c r="E22" s="17"/>
      <c r="F22" s="69" t="str">
        <f>IF('Vos Paramètres'!F21&lt;&gt;"",'Vos Paramètres'!F21,"")</f>
        <v/>
      </c>
      <c r="G22" s="59" t="str">
        <f>IF(F22&lt;&gt;"",IFERROR(SUMIF(Planning!$B$8:$B$37,F22,Planning!$J$8:$J$37),0),"")</f>
        <v/>
      </c>
      <c r="H22" s="68">
        <f>IFERROR(IF(F22&lt;&gt;"",IFERROR(G22,0)*IFERROR(VLOOKUP(F22,'Vos Paramètres'!$F$5:$G$24,2,0),0),0),0)</f>
        <v>0</v>
      </c>
      <c r="I22" s="68">
        <f>IFERROR(G22*(D36/B36),0)</f>
        <v>0</v>
      </c>
      <c r="J22" s="68">
        <f t="shared" si="1"/>
        <v>0</v>
      </c>
      <c r="K22" s="17"/>
      <c r="L22" s="17"/>
      <c r="M22" s="17"/>
    </row>
    <row r="23" spans="1:13" ht="16.5" customHeight="1" x14ac:dyDescent="0.2">
      <c r="A23" s="70" t="str">
        <f>IF('Vos Paramètres'!B22&lt;&gt;"",'Vos Paramètres'!B22,"")</f>
        <v>MULLER Kevin</v>
      </c>
      <c r="B23" s="62">
        <f>IF(A23&lt;&gt;"",IFERROR(SUMIF(Planning!$A$8:$A$37,A23,Planning!$J$8:$J$37),0),"")</f>
        <v>0</v>
      </c>
      <c r="C23" s="71">
        <f>IF(A23&lt;&gt;"",IFERROR(VLOOKUP(A23,'Vos Paramètres'!$B$5:$C$34,2,0),0),"")</f>
        <v>19.25</v>
      </c>
      <c r="D23" s="71">
        <f t="shared" si="0"/>
        <v>0</v>
      </c>
      <c r="E23" s="17"/>
      <c r="F23" s="72" t="str">
        <f>IF('Vos Paramètres'!F22&lt;&gt;"",'Vos Paramètres'!F22,"")</f>
        <v/>
      </c>
      <c r="G23" s="62" t="str">
        <f>IF(F23&lt;&gt;"",IFERROR(SUMIF(Planning!$B$8:$B$37,F23,Planning!$J$8:$J$37),0),"")</f>
        <v/>
      </c>
      <c r="H23" s="71">
        <f>IFERROR(IF(F23&lt;&gt;"",IFERROR(G23,0)*IFERROR(VLOOKUP(F23,'Vos Paramètres'!$F$5:$G$24,2,0),0),0),0)</f>
        <v>0</v>
      </c>
      <c r="I23" s="71">
        <f>IFERROR(G23*(D36/B36),0)</f>
        <v>0</v>
      </c>
      <c r="J23" s="71">
        <f t="shared" si="1"/>
        <v>0</v>
      </c>
      <c r="K23" s="17"/>
      <c r="L23" s="17"/>
      <c r="M23" s="17"/>
    </row>
    <row r="24" spans="1:13" ht="16.5" customHeight="1" x14ac:dyDescent="0.2">
      <c r="A24" s="67" t="str">
        <f>IF('Vos Paramètres'!B23&lt;&gt;"",'Vos Paramètres'!B23,"")</f>
        <v>LEFEVRE Chloé</v>
      </c>
      <c r="B24" s="59">
        <f>IF(A24&lt;&gt;"",IFERROR(SUMIF(Planning!$A$8:$A$37,A24,Planning!$J$8:$J$37),0),"")</f>
        <v>0</v>
      </c>
      <c r="C24" s="68">
        <f>IF(A24&lt;&gt;"",IFERROR(VLOOKUP(A24,'Vos Paramètres'!$B$5:$C$34,2,0),0),"")</f>
        <v>18</v>
      </c>
      <c r="D24" s="68">
        <f t="shared" si="0"/>
        <v>0</v>
      </c>
      <c r="E24" s="17"/>
      <c r="F24" s="69" t="str">
        <f>IF('Vos Paramètres'!F23&lt;&gt;"",'Vos Paramètres'!F23,"")</f>
        <v/>
      </c>
      <c r="G24" s="59" t="str">
        <f>IF(F24&lt;&gt;"",IFERROR(SUMIF(Planning!$B$8:$B$37,F24,Planning!$J$8:$J$37),0),"")</f>
        <v/>
      </c>
      <c r="H24" s="68">
        <f>IFERROR(IF(F24&lt;&gt;"",IFERROR(G24,0)*IFERROR(VLOOKUP(F24,'Vos Paramètres'!$F$5:$G$24,2,0),0),0),0)</f>
        <v>0</v>
      </c>
      <c r="I24" s="68">
        <f>IFERROR(G24*(D36/B36),0)</f>
        <v>0</v>
      </c>
      <c r="J24" s="68">
        <f t="shared" si="1"/>
        <v>0</v>
      </c>
      <c r="K24" s="17"/>
      <c r="L24" s="17"/>
      <c r="M24" s="17"/>
    </row>
    <row r="25" spans="1:13" ht="16.5" customHeight="1" x14ac:dyDescent="0.2">
      <c r="A25" s="70" t="str">
        <f>IF('Vos Paramètres'!B24&lt;&gt;"",'Vos Paramètres'!B24,"")</f>
        <v>BERTRAND Marc</v>
      </c>
      <c r="B25" s="62">
        <f>IF(A25&lt;&gt;"",IFERROR(SUMIF(Planning!$A$8:$A$37,A25,Planning!$J$8:$J$37),0),"")</f>
        <v>0</v>
      </c>
      <c r="C25" s="71">
        <f>IF(A25&lt;&gt;"",IFERROR(VLOOKUP(A25,'Vos Paramètres'!$B$5:$C$34,2,0),0),"")</f>
        <v>18.5</v>
      </c>
      <c r="D25" s="71">
        <f t="shared" si="0"/>
        <v>0</v>
      </c>
      <c r="E25" s="17"/>
      <c r="F25" s="70" t="str">
        <f>IF('Vos Paramètres'!F24&lt;&gt;"",'Vos Paramètres'!F24,"")</f>
        <v/>
      </c>
      <c r="G25" s="62" t="str">
        <f>IF(F25&lt;&gt;"",IFERROR(SUMIF(Planning!$B$8:$B$37,F25,Planning!$J$8:$J$37),0),"")</f>
        <v/>
      </c>
      <c r="H25" s="71">
        <f>IFERROR(IF(F25&lt;&gt;"",IFERROR(G25,0)*IFERROR(VLOOKUP(F25,'Vos Paramètres'!$F$5:$G$24,2,0),0),0),0)</f>
        <v>0</v>
      </c>
      <c r="I25" s="71">
        <f>IFERROR(G25*(D36/B36),0)</f>
        <v>0</v>
      </c>
      <c r="J25" s="71">
        <f t="shared" si="1"/>
        <v>0</v>
      </c>
      <c r="K25" s="17"/>
      <c r="L25" s="17"/>
      <c r="M25" s="17"/>
    </row>
    <row r="26" spans="1:13" ht="16.5" customHeight="1" x14ac:dyDescent="0.2">
      <c r="A26" s="69" t="str">
        <f>IF('Vos Paramètres'!B25&lt;&gt;"",'Vos Paramètres'!B25,"")</f>
        <v/>
      </c>
      <c r="B26" s="59" t="str">
        <f>IF(A26&lt;&gt;"",IFERROR(SUMIF(Planning!$A$8:$A$37,A26,Planning!$J$8:$J$37),0),"")</f>
        <v/>
      </c>
      <c r="C26" s="68" t="str">
        <f>IF(A26&lt;&gt;"",IFERROR(VLOOKUP(A26,'Vos Paramètres'!$B$5:$C$34,2,0),0),"")</f>
        <v/>
      </c>
      <c r="D26" s="68">
        <f t="shared" si="0"/>
        <v>0</v>
      </c>
      <c r="E26" s="17"/>
      <c r="F26" s="17"/>
      <c r="G26" s="17"/>
      <c r="H26" s="17"/>
      <c r="I26" s="17"/>
      <c r="J26" s="73"/>
      <c r="K26" s="17"/>
      <c r="L26" s="17"/>
      <c r="M26" s="17"/>
    </row>
    <row r="27" spans="1:13" ht="16.5" customHeight="1" x14ac:dyDescent="0.2">
      <c r="A27" s="72" t="str">
        <f>IF('Vos Paramètres'!B26&lt;&gt;"",'Vos Paramètres'!B26,"")</f>
        <v/>
      </c>
      <c r="B27" s="62" t="str">
        <f>IF(A27&lt;&gt;"",IFERROR(SUMIF(Planning!$A$8:$A$37,A27,Planning!$J$8:$J$37),0),"")</f>
        <v/>
      </c>
      <c r="C27" s="71" t="str">
        <f>IF(A27&lt;&gt;"",IFERROR(VLOOKUP(A27,'Vos Paramètres'!$B$5:$C$34,2,0),0),"")</f>
        <v/>
      </c>
      <c r="D27" s="71">
        <f t="shared" si="0"/>
        <v>0</v>
      </c>
      <c r="E27" s="17"/>
      <c r="F27" s="17"/>
      <c r="G27" s="17"/>
      <c r="H27" s="17"/>
      <c r="I27" s="17"/>
      <c r="J27" s="17"/>
      <c r="K27" s="17"/>
      <c r="L27" s="17"/>
      <c r="M27" s="17"/>
    </row>
    <row r="28" spans="1:13" ht="16.5" customHeight="1" x14ac:dyDescent="0.2">
      <c r="A28" s="69" t="str">
        <f>IF('Vos Paramètres'!B27&lt;&gt;"",'Vos Paramètres'!B27,"")</f>
        <v/>
      </c>
      <c r="B28" s="59" t="str">
        <f>IF(A28&lt;&gt;"",IFERROR(SUMIF(Planning!$A$8:$A$37,A28,Planning!$J$8:$J$37),0),"")</f>
        <v/>
      </c>
      <c r="C28" s="68" t="str">
        <f>IF(A28&lt;&gt;"",IFERROR(VLOOKUP(A28,'Vos Paramètres'!$B$5:$C$34,2,0),0),"")</f>
        <v/>
      </c>
      <c r="D28" s="68">
        <f t="shared" si="0"/>
        <v>0</v>
      </c>
      <c r="E28" s="17"/>
      <c r="F28" s="17"/>
      <c r="G28" s="17"/>
      <c r="H28" s="17"/>
      <c r="I28" s="17"/>
      <c r="J28" s="17"/>
      <c r="K28" s="17"/>
      <c r="L28" s="17"/>
      <c r="M28" s="17"/>
    </row>
    <row r="29" spans="1:13" ht="16.5" customHeight="1" x14ac:dyDescent="0.2">
      <c r="A29" s="72" t="str">
        <f>IF('Vos Paramètres'!B28&lt;&gt;"",'Vos Paramètres'!B28,"")</f>
        <v/>
      </c>
      <c r="B29" s="62" t="str">
        <f>IF(A29&lt;&gt;"",IFERROR(SUMIF(Planning!$A$8:$A$37,A29,Planning!$J$8:$J$37),0),"")</f>
        <v/>
      </c>
      <c r="C29" s="71" t="str">
        <f>IF(A29&lt;&gt;"",IFERROR(VLOOKUP(A29,'Vos Paramètres'!$B$5:$C$34,2,0),0),"")</f>
        <v/>
      </c>
      <c r="D29" s="71">
        <f t="shared" si="0"/>
        <v>0</v>
      </c>
      <c r="E29" s="17"/>
      <c r="F29" s="17"/>
      <c r="G29" s="17"/>
      <c r="H29" s="17"/>
      <c r="I29" s="17"/>
      <c r="J29" s="17"/>
      <c r="K29" s="17"/>
      <c r="L29" s="17"/>
      <c r="M29" s="17"/>
    </row>
    <row r="30" spans="1:13" ht="16.5" customHeight="1" x14ac:dyDescent="0.2">
      <c r="A30" s="69" t="str">
        <f>IF('Vos Paramètres'!B29&lt;&gt;"",'Vos Paramètres'!B29,"")</f>
        <v/>
      </c>
      <c r="B30" s="59" t="str">
        <f>IF(A30&lt;&gt;"",IFERROR(SUMIF(Planning!$A$8:$A$37,A30,Planning!$J$8:$J$37),0),"")</f>
        <v/>
      </c>
      <c r="C30" s="68" t="str">
        <f>IF(A30&lt;&gt;"",IFERROR(VLOOKUP(A30,'Vos Paramètres'!$B$5:$C$34,2,0),0),"")</f>
        <v/>
      </c>
      <c r="D30" s="68">
        <f t="shared" si="0"/>
        <v>0</v>
      </c>
      <c r="E30" s="17"/>
      <c r="F30" s="17"/>
      <c r="G30" s="17"/>
      <c r="H30" s="17"/>
      <c r="I30" s="17"/>
      <c r="J30" s="17"/>
      <c r="K30" s="17"/>
      <c r="L30" s="17"/>
      <c r="M30" s="17"/>
    </row>
    <row r="31" spans="1:13" ht="16.5" customHeight="1" x14ac:dyDescent="0.2">
      <c r="A31" s="72" t="str">
        <f>IF('Vos Paramètres'!B30&lt;&gt;"",'Vos Paramètres'!B30,"")</f>
        <v/>
      </c>
      <c r="B31" s="62" t="str">
        <f>IF(A31&lt;&gt;"",IFERROR(SUMIF(Planning!$A$8:$A$37,A31,Planning!$J$8:$J$37),0),"")</f>
        <v/>
      </c>
      <c r="C31" s="71" t="str">
        <f>IF(A31&lt;&gt;"",IFERROR(VLOOKUP(A31,'Vos Paramètres'!$B$5:$C$34,2,0),0),"")</f>
        <v/>
      </c>
      <c r="D31" s="71">
        <f t="shared" si="0"/>
        <v>0</v>
      </c>
      <c r="E31" s="17"/>
      <c r="F31" s="17"/>
      <c r="G31" s="17"/>
      <c r="H31" s="17"/>
      <c r="I31" s="17"/>
      <c r="J31" s="17"/>
      <c r="K31" s="17"/>
      <c r="L31" s="17"/>
      <c r="M31" s="17"/>
    </row>
    <row r="32" spans="1:13" ht="16.5" customHeight="1" x14ac:dyDescent="0.2">
      <c r="A32" s="69" t="str">
        <f>IF('Vos Paramètres'!B31&lt;&gt;"",'Vos Paramètres'!B31,"")</f>
        <v/>
      </c>
      <c r="B32" s="59" t="str">
        <f>IF(A32&lt;&gt;"",IFERROR(SUMIF(Planning!$A$8:$A$37,A32,Planning!$J$8:$J$37),0),"")</f>
        <v/>
      </c>
      <c r="C32" s="68" t="str">
        <f>IF(A32&lt;&gt;"",IFERROR(VLOOKUP(A32,'Vos Paramètres'!$B$5:$C$34,2,0),0),"")</f>
        <v/>
      </c>
      <c r="D32" s="68">
        <f t="shared" si="0"/>
        <v>0</v>
      </c>
      <c r="E32" s="17"/>
      <c r="F32" s="17"/>
      <c r="G32" s="17"/>
      <c r="H32" s="17"/>
      <c r="I32" s="17"/>
      <c r="J32" s="17"/>
      <c r="K32" s="17"/>
      <c r="L32" s="17"/>
      <c r="M32" s="17"/>
    </row>
    <row r="33" spans="1:13" ht="16.5" customHeight="1" x14ac:dyDescent="0.2">
      <c r="A33" s="72" t="str">
        <f>IF('Vos Paramètres'!B32&lt;&gt;"",'Vos Paramètres'!B32,"")</f>
        <v/>
      </c>
      <c r="B33" s="62" t="str">
        <f>IF(A33&lt;&gt;"",IFERROR(SUMIF(Planning!$A$8:$A$37,A33,Planning!$J$8:$J$37),0),"")</f>
        <v/>
      </c>
      <c r="C33" s="71" t="str">
        <f>IF(A33&lt;&gt;"",IFERROR(VLOOKUP(A33,'Vos Paramètres'!$B$5:$C$34,2,0),0),"")</f>
        <v/>
      </c>
      <c r="D33" s="71">
        <f t="shared" si="0"/>
        <v>0</v>
      </c>
      <c r="E33" s="17"/>
      <c r="F33" s="17"/>
      <c r="G33" s="17"/>
      <c r="H33" s="17"/>
      <c r="I33" s="17"/>
      <c r="J33" s="17"/>
      <c r="K33" s="17"/>
      <c r="L33" s="17"/>
      <c r="M33" s="17"/>
    </row>
    <row r="34" spans="1:13" ht="16.5" customHeight="1" x14ac:dyDescent="0.2">
      <c r="A34" s="69" t="str">
        <f>IF('Vos Paramètres'!B33&lt;&gt;"",'Vos Paramètres'!B33,"")</f>
        <v/>
      </c>
      <c r="B34" s="59" t="str">
        <f>IF(A34&lt;&gt;"",IFERROR(SUMIF(Planning!$A$8:$A$37,A34,Planning!$J$8:$J$37),0),"")</f>
        <v/>
      </c>
      <c r="C34" s="68" t="str">
        <f>IF(A34&lt;&gt;"",IFERROR(VLOOKUP(A34,'Vos Paramètres'!$B$5:$C$34,2,0),0),"")</f>
        <v/>
      </c>
      <c r="D34" s="68">
        <f t="shared" si="0"/>
        <v>0</v>
      </c>
      <c r="E34" s="17"/>
      <c r="F34" s="17"/>
      <c r="G34" s="17"/>
      <c r="H34" s="17"/>
      <c r="I34" s="17"/>
      <c r="J34" s="17"/>
      <c r="K34" s="17"/>
      <c r="L34" s="17"/>
      <c r="M34" s="17"/>
    </row>
    <row r="35" spans="1:13" ht="16.5" customHeight="1" x14ac:dyDescent="0.2">
      <c r="A35" s="72" t="str">
        <f>IF('Vos Paramètres'!B34&lt;&gt;"",'Vos Paramètres'!B34,"")</f>
        <v/>
      </c>
      <c r="B35" s="62" t="str">
        <f>IF(A35&lt;&gt;"",IFERROR(SUMIF(Planning!$A$8:$A$37,A35,Planning!$J$8:$J$37),0),"")</f>
        <v/>
      </c>
      <c r="C35" s="71" t="str">
        <f>IF(A35&lt;&gt;"",IFERROR(VLOOKUP(A35,'Vos Paramètres'!$B$5:$C$34,2,0),0),"")</f>
        <v/>
      </c>
      <c r="D35" s="71">
        <f t="shared" si="0"/>
        <v>0</v>
      </c>
      <c r="E35" s="17"/>
      <c r="F35" s="17"/>
      <c r="G35" s="17"/>
      <c r="H35" s="17"/>
      <c r="I35" s="17"/>
      <c r="J35" s="17"/>
      <c r="K35" s="17"/>
      <c r="L35" s="17"/>
      <c r="M35" s="17"/>
    </row>
    <row r="36" spans="1:13" ht="21.75" customHeight="1" x14ac:dyDescent="0.2">
      <c r="A36" s="74" t="s">
        <v>141</v>
      </c>
      <c r="B36" s="75">
        <f>IFERROR(SUM(B6:B35),0)</f>
        <v>0</v>
      </c>
      <c r="C36" s="74"/>
      <c r="D36" s="76">
        <f>IFERROR(SUM(D6:D35),0)</f>
        <v>0</v>
      </c>
      <c r="E36" s="17"/>
      <c r="F36" s="77" t="s">
        <v>141</v>
      </c>
      <c r="G36" s="78">
        <f>IFERROR(SUM(G6:G25),0)</f>
        <v>0</v>
      </c>
      <c r="H36" s="79">
        <f>IFERROR(SUM(H6:H25),0)</f>
        <v>0</v>
      </c>
      <c r="I36" s="79">
        <f>IFERROR(SUM(I6:I25),0)</f>
        <v>0</v>
      </c>
      <c r="J36" s="79">
        <f>IFERROR(SUM(J6:J25),0)</f>
        <v>0</v>
      </c>
      <c r="K36" s="17"/>
      <c r="L36" s="17"/>
      <c r="M36" s="17"/>
    </row>
    <row r="37" spans="1:13" ht="18" customHeight="1" x14ac:dyDescent="0.2">
      <c r="A37" s="17"/>
      <c r="B37" s="17"/>
      <c r="C37" s="17"/>
      <c r="D37" s="17"/>
      <c r="E37" s="17"/>
      <c r="F37" s="80" t="s">
        <v>142</v>
      </c>
      <c r="G37" s="17"/>
      <c r="H37" s="17"/>
      <c r="I37" s="17"/>
      <c r="J37" s="81">
        <f>IFERROR(IF(H36&gt;0,J36/H36,0),0)</f>
        <v>0</v>
      </c>
      <c r="K37" s="17"/>
      <c r="L37" s="17"/>
      <c r="M37" s="17"/>
    </row>
    <row r="38" spans="1:13" ht="7.5" customHeight="1" x14ac:dyDescent="0.2">
      <c r="A38" s="17"/>
      <c r="B38" s="82"/>
      <c r="C38" s="17"/>
      <c r="D38" s="17"/>
      <c r="E38" s="17"/>
      <c r="F38" s="17"/>
      <c r="G38" s="17"/>
      <c r="H38" s="17"/>
      <c r="I38" s="17"/>
      <c r="J38" s="17"/>
      <c r="K38" s="17"/>
      <c r="L38" s="17"/>
      <c r="M38" s="17"/>
    </row>
    <row r="39" spans="1:13" ht="21.75" customHeight="1" x14ac:dyDescent="0.2">
      <c r="A39" s="10" t="s">
        <v>143</v>
      </c>
      <c r="B39" s="10"/>
      <c r="C39" s="10"/>
      <c r="D39" s="10"/>
      <c r="E39" s="17"/>
      <c r="F39" s="17"/>
      <c r="G39" s="17"/>
      <c r="H39" s="17"/>
      <c r="I39" s="17"/>
      <c r="J39" s="17"/>
      <c r="K39" s="17"/>
      <c r="L39" s="17"/>
      <c r="M39" s="17"/>
    </row>
    <row r="40" spans="1:13" ht="18" customHeight="1" x14ac:dyDescent="0.2">
      <c r="A40" s="69" t="s">
        <v>144</v>
      </c>
      <c r="B40" s="83">
        <f>COUNTIF(B6:B35,"&gt;0")</f>
        <v>0</v>
      </c>
      <c r="C40" s="17"/>
      <c r="D40" s="17"/>
      <c r="E40" s="17"/>
      <c r="F40" s="17"/>
      <c r="G40" s="17"/>
      <c r="H40" s="17"/>
      <c r="I40" s="17"/>
      <c r="J40" s="17"/>
      <c r="K40" s="17"/>
      <c r="L40" s="17"/>
      <c r="M40" s="17"/>
    </row>
    <row r="41" spans="1:13" ht="18" customHeight="1" x14ac:dyDescent="0.2">
      <c r="A41" s="72" t="s">
        <v>145</v>
      </c>
      <c r="B41" s="84">
        <f>B36</f>
        <v>0</v>
      </c>
      <c r="C41" s="17"/>
      <c r="D41" s="17"/>
      <c r="E41" s="17"/>
      <c r="F41" s="17"/>
      <c r="G41" s="17"/>
      <c r="H41" s="17"/>
      <c r="I41" s="17"/>
      <c r="J41" s="17"/>
      <c r="K41" s="17"/>
      <c r="L41" s="17"/>
      <c r="M41" s="17"/>
    </row>
    <row r="42" spans="1:13" ht="18" customHeight="1" x14ac:dyDescent="0.2">
      <c r="A42" s="69" t="s">
        <v>146</v>
      </c>
      <c r="B42" s="85">
        <f>D36</f>
        <v>0</v>
      </c>
      <c r="C42" s="17"/>
      <c r="D42" s="17"/>
      <c r="E42" s="17"/>
      <c r="F42" s="17"/>
      <c r="G42" s="17"/>
      <c r="H42" s="17"/>
      <c r="I42" s="17"/>
      <c r="J42" s="17"/>
      <c r="K42" s="17"/>
      <c r="L42" s="17"/>
      <c r="M42" s="17"/>
    </row>
    <row r="43" spans="1:13" ht="18" customHeight="1" x14ac:dyDescent="0.2">
      <c r="A43" s="72" t="s">
        <v>147</v>
      </c>
      <c r="B43" s="86">
        <f>J36</f>
        <v>0</v>
      </c>
      <c r="C43" s="17"/>
      <c r="D43" s="17"/>
      <c r="E43" s="17"/>
      <c r="F43" s="17"/>
      <c r="G43" s="17"/>
      <c r="H43" s="17"/>
      <c r="I43" s="17"/>
      <c r="J43" s="17"/>
      <c r="K43" s="17"/>
      <c r="L43" s="17"/>
      <c r="M43" s="17"/>
    </row>
    <row r="44" spans="1:13" ht="7.5" customHeight="1" x14ac:dyDescent="0.2">
      <c r="A44" s="17"/>
      <c r="B44" s="17"/>
      <c r="C44" s="17"/>
      <c r="D44" s="17"/>
      <c r="E44" s="17"/>
      <c r="F44" s="17"/>
      <c r="G44" s="17"/>
      <c r="H44" s="17"/>
      <c r="I44" s="17"/>
      <c r="J44" s="17"/>
      <c r="K44" s="17"/>
      <c r="L44" s="17"/>
      <c r="M44" s="17"/>
    </row>
    <row r="45" spans="1:13" ht="25.5" customHeight="1" x14ac:dyDescent="0.2">
      <c r="A45" s="9" t="s">
        <v>148</v>
      </c>
      <c r="B45" s="9"/>
      <c r="C45" s="9"/>
      <c r="D45" s="9"/>
      <c r="E45" s="17"/>
      <c r="F45" s="17"/>
      <c r="G45" s="17"/>
      <c r="H45" s="17"/>
      <c r="I45" s="17"/>
      <c r="J45" s="17"/>
      <c r="K45" s="17"/>
      <c r="L45" s="17"/>
      <c r="M45" s="17"/>
    </row>
    <row r="46" spans="1:13" ht="21.75" customHeight="1" x14ac:dyDescent="0.2">
      <c r="A46" s="87" t="s">
        <v>149</v>
      </c>
      <c r="B46" s="88">
        <f>COUNTA(Planning!A8:A37)*15/60</f>
        <v>0</v>
      </c>
      <c r="C46" s="89" t="s">
        <v>150</v>
      </c>
      <c r="D46" s="17"/>
      <c r="E46" s="17"/>
      <c r="F46" s="17"/>
      <c r="G46" s="17"/>
      <c r="H46" s="17"/>
      <c r="I46" s="17"/>
      <c r="J46" s="17"/>
      <c r="K46" s="17"/>
      <c r="L46" s="17"/>
      <c r="M46" s="17"/>
    </row>
    <row r="47" spans="1:13" ht="24" customHeight="1" x14ac:dyDescent="0.2">
      <c r="A47" s="90" t="s">
        <v>151</v>
      </c>
      <c r="B47" s="91">
        <f>ROUND(B46*52,1)</f>
        <v>0</v>
      </c>
      <c r="C47" s="92" t="s">
        <v>152</v>
      </c>
      <c r="D47" s="17"/>
      <c r="E47" s="17"/>
      <c r="F47" s="17"/>
      <c r="G47" s="17"/>
      <c r="H47" s="17"/>
      <c r="I47" s="17"/>
      <c r="J47" s="17"/>
      <c r="K47" s="17"/>
      <c r="L47" s="17"/>
      <c r="M47" s="17"/>
    </row>
    <row r="48" spans="1:13" ht="21.75" customHeight="1" x14ac:dyDescent="0.2">
      <c r="A48" s="8" t="s">
        <v>153</v>
      </c>
      <c r="B48" s="8"/>
      <c r="C48" s="8"/>
      <c r="D48" s="8"/>
      <c r="E48" s="17"/>
      <c r="F48" s="17"/>
      <c r="G48" s="17"/>
      <c r="H48" s="17"/>
      <c r="I48" s="17"/>
      <c r="J48" s="17"/>
      <c r="K48" s="17"/>
      <c r="L48" s="17"/>
      <c r="M48" s="17"/>
    </row>
    <row r="49" spans="1:13" ht="21.75" customHeight="1" x14ac:dyDescent="0.2">
      <c r="A49" s="93" t="s">
        <v>154</v>
      </c>
      <c r="B49" s="94">
        <v>40</v>
      </c>
      <c r="C49" s="95" t="s">
        <v>155</v>
      </c>
      <c r="D49" s="17"/>
      <c r="E49" s="17"/>
      <c r="F49" s="17"/>
      <c r="G49" s="17"/>
      <c r="H49" s="17"/>
      <c r="I49" s="17"/>
      <c r="J49" s="17"/>
      <c r="K49" s="17"/>
      <c r="L49" s="17"/>
      <c r="M49" s="17"/>
    </row>
    <row r="50" spans="1:13" ht="30" customHeight="1" x14ac:dyDescent="0.2">
      <c r="A50" s="96" t="s">
        <v>156</v>
      </c>
      <c r="B50" s="97">
        <f>ROUND(B47*B49,0)</f>
        <v>0</v>
      </c>
      <c r="C50" s="7" t="s">
        <v>157</v>
      </c>
      <c r="D50" s="7"/>
      <c r="E50" s="17"/>
      <c r="F50" s="17"/>
      <c r="G50" s="17"/>
      <c r="H50" s="17"/>
      <c r="I50" s="17"/>
      <c r="J50" s="17"/>
      <c r="K50" s="17"/>
      <c r="L50" s="17"/>
      <c r="M50" s="17"/>
    </row>
    <row r="51" spans="1:13" ht="21.75" customHeight="1" x14ac:dyDescent="0.2">
      <c r="A51" s="6" t="s">
        <v>158</v>
      </c>
      <c r="B51" s="6"/>
      <c r="C51" s="6"/>
      <c r="D51" s="6"/>
      <c r="E51" s="17"/>
      <c r="F51" s="17"/>
      <c r="G51" s="17"/>
      <c r="H51" s="17"/>
      <c r="I51" s="17"/>
      <c r="J51" s="17"/>
      <c r="K51" s="17"/>
      <c r="L51" s="17"/>
      <c r="M51" s="17"/>
    </row>
    <row r="52" spans="1:13" ht="7.5" customHeight="1" x14ac:dyDescent="0.2">
      <c r="A52" s="17"/>
      <c r="B52" s="17"/>
      <c r="C52" s="17"/>
      <c r="D52" s="17"/>
      <c r="E52" s="17"/>
      <c r="F52" s="17"/>
      <c r="G52" s="17"/>
      <c r="H52" s="17"/>
      <c r="I52" s="17"/>
      <c r="J52" s="17"/>
      <c r="K52" s="17"/>
      <c r="L52" s="17"/>
      <c r="M52" s="17"/>
    </row>
    <row r="53" spans="1:13" ht="7.5" customHeight="1" x14ac:dyDescent="0.2">
      <c r="A53" s="17"/>
      <c r="B53" s="17"/>
      <c r="C53" s="17"/>
      <c r="D53" s="17"/>
      <c r="E53" s="17"/>
      <c r="F53" s="17"/>
      <c r="G53" s="17"/>
      <c r="H53" s="17"/>
      <c r="I53" s="17"/>
      <c r="J53" s="17"/>
      <c r="K53" s="17"/>
      <c r="L53" s="17"/>
      <c r="M53" s="17"/>
    </row>
    <row r="54" spans="1:13" ht="31.5" customHeight="1" x14ac:dyDescent="0.2">
      <c r="A54" s="5" t="s">
        <v>159</v>
      </c>
      <c r="B54" s="5"/>
      <c r="C54" s="5"/>
      <c r="D54" s="5"/>
      <c r="E54" s="5"/>
      <c r="F54" s="5"/>
      <c r="G54" s="5"/>
      <c r="H54" s="5"/>
      <c r="I54" s="5"/>
      <c r="J54" s="5"/>
    </row>
  </sheetData>
  <sheetProtection password="8ED4" sheet="1"/>
  <mergeCells count="11">
    <mergeCell ref="A54:J54"/>
    <mergeCell ref="A39:D39"/>
    <mergeCell ref="A45:D45"/>
    <mergeCell ref="A48:D48"/>
    <mergeCell ref="C50:D50"/>
    <mergeCell ref="A51:D51"/>
    <mergeCell ref="C1:J1"/>
    <mergeCell ref="A2:D2"/>
    <mergeCell ref="F2:J2"/>
    <mergeCell ref="A4:D4"/>
    <mergeCell ref="F4:J4"/>
  </mergeCells>
  <conditionalFormatting sqref="J5:J35">
    <cfRule type="cellIs" dxfId="1" priority="2" operator="lessThan">
      <formula>0</formula>
    </cfRule>
    <cfRule type="cellIs" dxfId="0" priority="3" operator="greaterThan">
      <formula>0</formula>
    </cfRule>
  </conditionalFormatting>
  <pageMargins left="0.4" right="0.4" top="0.75" bottom="0.5" header="0.2" footer="0.2"/>
  <pageSetup paperSize="9" fitToHeight="0" orientation="landscape" horizontalDpi="300" verticalDpi="300"/>
  <headerFooter>
    <oddHeader>&amp;L&amp;"Arial,Bold"  Vos Finances — Paie Rentabilité&amp;R&amp;"Arial,Regular"&amp;9 Page &amp;P / &amp;N</oddHeader>
    <oddFooter>&amp;L&amp;"Arial,Regular"&amp;8 &amp;"Calibri,Regular"AGENZ SecurOps 2025 — Le Classeur du Chef d'Agence&amp;C&amp;8 ffd07a62.ooda-cockpit.pages.dev&amp;R&amp;"Arial,Regular"&amp;8 &amp;"Calibri,Regular"Page &amp;P /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Accueil</vt:lpstr>
      <vt:lpstr>Vos Paramètres</vt:lpstr>
      <vt:lpstr>Planning</vt:lpstr>
      <vt:lpstr>Vos Finances</vt:lpstr>
      <vt:lpstr>Accueil!Impression_des_titres</vt:lpstr>
      <vt:lpstr>Planning!Impression_des_titres</vt:lpstr>
      <vt:lpstr>'Vos Finances'!Impression_des_titres</vt:lpstr>
      <vt:lpstr>'Vos Paramètres'!Impression_des_titres</vt:lpstr>
      <vt:lpstr>Accueil!Zone_d_impression</vt:lpstr>
      <vt:lpstr>Planning!Zone_d_impression</vt:lpstr>
      <vt:lpstr>'Vos Finances'!Zone_d_impression</vt:lpstr>
      <vt:lpstr>'Vos Paramètres'!Zone_d_impression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naoufal el ouali</cp:lastModifiedBy>
  <cp:revision>0</cp:revision>
  <dcterms:created xsi:type="dcterms:W3CDTF">2026-03-24T06:36:50Z</dcterms:created>
  <dcterms:modified xsi:type="dcterms:W3CDTF">2026-04-11T11:47:47Z</dcterms:modified>
  <dc:language>en-US</dc:language>
</cp:coreProperties>
</file>